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tables/table3.xml" ContentType="application/vnd.openxmlformats-officedocument.spreadsheetml.table+xml"/>
  <Override PartName="/xl/worksheets/sheet7.xml" ContentType="application/vnd.openxmlformats-officedocument.spreadsheetml.worksheet+xml"/>
  <Override PartName="/xl/tables/table4.xml" ContentType="application/vnd.openxmlformats-officedocument.spreadsheetml.table+xml"/>
  <Override PartName="/xl/worksheets/sheet8.xml" ContentType="application/vnd.openxmlformats-officedocument.spreadsheetml.worksheet+xml"/>
  <Override PartName="/xl/tables/table5.xml" ContentType="application/vnd.openxmlformats-officedocument.spreadsheetml.table+xml"/>
  <Override PartName="/xl/worksheets/sheet9.xml" ContentType="application/vnd.openxmlformats-officedocument.spreadsheetml.worksheet+xml"/>
  <Override PartName="/xl/tables/table6.xml" ContentType="application/vnd.openxmlformats-officedocument.spreadsheetml.table+xml"/>
  <Override PartName="/xl/worksheets/sheet10.xml" ContentType="application/vnd.openxmlformats-officedocument.spreadsheetml.worksheet+xml"/>
  <Override PartName="/xl/tables/table7.xml" ContentType="application/vnd.openxmlformats-officedocument.spreadsheetml.table+xml"/>
  <Override PartName="/xl/worksheets/sheet11.xml" ContentType="application/vnd.openxmlformats-officedocument.spreadsheetml.worksheet+xml"/>
  <Override PartName="/xl/tables/table8.xml" ContentType="application/vnd.openxmlformats-officedocument.spreadsheetml.table+xml"/>
  <Override PartName="/xl/worksheets/sheet12.xml" ContentType="application/vnd.openxmlformats-officedocument.spreadsheetml.worksheet+xml"/>
  <Override PartName="/xl/tables/table9.xml" ContentType="application/vnd.openxmlformats-officedocument.spreadsheetml.table+xml"/>
  <Override PartName="/xl/worksheets/sheet13.xml" ContentType="application/vnd.openxmlformats-officedocument.spreadsheetml.worksheet+xml"/>
  <Override PartName="/xl/tables/table10.xml" ContentType="application/vnd.openxmlformats-officedocument.spreadsheetml.table+xml"/>
  <Override PartName="/xl/worksheets/sheet14.xml" ContentType="application/vnd.openxmlformats-officedocument.spreadsheetml.worksheet+xml"/>
  <Override PartName="/xl/tables/table11.xml" ContentType="application/vnd.openxmlformats-officedocument.spreadsheetml.table+xml"/>
  <Override PartName="/xl/worksheets/sheet15.xml" ContentType="application/vnd.openxmlformats-officedocument.spreadsheetml.worksheet+xml"/>
  <Override PartName="/xl/tables/table12.xml" ContentType="application/vnd.openxmlformats-officedocument.spreadsheetml.table+xml"/>
  <Override PartName="/xl/worksheets/sheet16.xml" ContentType="application/vnd.openxmlformats-officedocument.spreadsheetml.worksheet+xml"/>
  <Override PartName="/xl/tables/table13.xml" ContentType="application/vnd.openxmlformats-officedocument.spreadsheetml.table+xml"/>
  <Override PartName="/xl/worksheets/sheet17.xml" ContentType="application/vnd.openxmlformats-officedocument.spreadsheetml.worksheet+xml"/>
  <Override PartName="/xl/tables/table14.xml" ContentType="application/vnd.openxmlformats-officedocument.spreadsheetml.table+xml"/>
  <Override PartName="/xl/worksheets/sheet18.xml" ContentType="application/vnd.openxmlformats-officedocument.spreadsheetml.worksheet+xml"/>
  <Override PartName="/xl/tables/table15.xml" ContentType="application/vnd.openxmlformats-officedocument.spreadsheetml.table+xml"/>
  <Override PartName="/xl/worksheets/sheet19.xml" ContentType="application/vnd.openxmlformats-officedocument.spreadsheetml.worksheet+xml"/>
  <Override PartName="/xl/tables/table16.xml" ContentType="application/vnd.openxmlformats-officedocument.spreadsheetml.table+xml"/>
  <Override PartName="/xl/worksheets/sheet20.xml" ContentType="application/vnd.openxmlformats-officedocument.spreadsheetml.worksheet+xml"/>
  <Override PartName="/xl/tables/table17.xml" ContentType="application/vnd.openxmlformats-officedocument.spreadsheetml.table+xml"/>
  <Override PartName="/xl/worksheets/sheet21.xml" ContentType="application/vnd.openxmlformats-officedocument.spreadsheetml.worksheet+xml"/>
  <Override PartName="/xl/tables/table18.xml" ContentType="application/vnd.openxmlformats-officedocument.spreadsheetml.table+xml"/>
  <Override PartName="/xl/worksheets/sheet22.xml" ContentType="application/vnd.openxmlformats-officedocument.spreadsheetml.worksheet+xml"/>
  <Override PartName="/xl/tables/table19.xml" ContentType="application/vnd.openxmlformats-officedocument.spreadsheetml.table+xml"/>
  <Override PartName="/xl/worksheets/sheet23.xml" ContentType="application/vnd.openxmlformats-officedocument.spreadsheetml.worksheet+xml"/>
  <Override PartName="/xl/tables/table20.xml" ContentType="application/vnd.openxmlformats-officedocument.spreadsheetml.table+xml"/>
  <Override PartName="/xl/worksheets/sheet24.xml" ContentType="application/vnd.openxmlformats-officedocument.spreadsheetml.worksheet+xml"/>
  <Override PartName="/xl/tables/table21.xml" ContentType="application/vnd.openxmlformats-officedocument.spreadsheetml.table+xml"/>
  <Override PartName="/xl/worksheets/sheet25.xml" ContentType="application/vnd.openxmlformats-officedocument.spreadsheetml.worksheet+xml"/>
  <Override PartName="/xl/tables/table22.xml" ContentType="application/vnd.openxmlformats-officedocument.spreadsheetml.table+xml"/>
  <Override PartName="/xl/worksheets/sheet26.xml" ContentType="application/vnd.openxmlformats-officedocument.spreadsheetml.worksheet+xml"/>
  <Override PartName="/xl/tables/table23.xml" ContentType="application/vnd.openxmlformats-officedocument.spreadsheetml.table+xml"/>
  <Override PartName="/xl/worksheets/sheet27.xml" ContentType="application/vnd.openxmlformats-officedocument.spreadsheetml.worksheet+xml"/>
  <Override PartName="/xl/tables/table24.xml" ContentType="application/vnd.openxmlformats-officedocument.spreadsheetml.table+xml"/>
  <Override PartName="/xl/worksheets/sheet28.xml" ContentType="application/vnd.openxmlformats-officedocument.spreadsheetml.worksheet+xml"/>
  <Override PartName="/xl/tables/table25.xml" ContentType="application/vnd.openxmlformats-officedocument.spreadsheetml.table+xml"/>
  <Override PartName="/xl/worksheets/sheet29.xml" ContentType="application/vnd.openxmlformats-officedocument.spreadsheetml.worksheet+xml"/>
  <Override PartName="/xl/tables/table26.xml" ContentType="application/vnd.openxmlformats-officedocument.spreadsheetml.table+xml"/>
  <Override PartName="/xl/worksheets/sheet30.xml" ContentType="application/vnd.openxmlformats-officedocument.spreadsheetml.worksheet+xml"/>
  <Override PartName="/xl/tables/table27.xml" ContentType="application/vnd.openxmlformats-officedocument.spreadsheetml.table+xml"/>
  <Override PartName="/xl/worksheets/sheet31.xml" ContentType="application/vnd.openxmlformats-officedocument.spreadsheetml.worksheet+xml"/>
  <Override PartName="/xl/tables/table28.xml" ContentType="application/vnd.openxmlformats-officedocument.spreadsheetml.table+xml"/>
  <Override PartName="/xl/worksheets/sheet32.xml" ContentType="application/vnd.openxmlformats-officedocument.spreadsheetml.worksheet+xml"/>
  <Override PartName="/xl/tables/table29.xml" ContentType="application/vnd.openxmlformats-officedocument.spreadsheetml.table+xml"/>
  <Override PartName="/xl/worksheets/sheet33.xml" ContentType="application/vnd.openxmlformats-officedocument.spreadsheetml.worksheet+xml"/>
  <Override PartName="/xl/tables/table30.xml" ContentType="application/vnd.openxmlformats-officedocument.spreadsheetml.table+xml"/>
  <Override PartName="/xl/worksheets/sheet34.xml" ContentType="application/vnd.openxmlformats-officedocument.spreadsheetml.worksheet+xml"/>
  <Override PartName="/xl/tables/table31.xml" ContentType="application/vnd.openxmlformats-officedocument.spreadsheetml.table+xml"/>
  <Override PartName="/xl/worksheets/sheet35.xml" ContentType="application/vnd.openxmlformats-officedocument.spreadsheetml.worksheet+xml"/>
  <Override PartName="/xl/tables/table32.xml" ContentType="application/vnd.openxmlformats-officedocument.spreadsheetml.table+xml"/>
  <Override PartName="/xl/worksheets/sheet36.xml" ContentType="application/vnd.openxmlformats-officedocument.spreadsheetml.worksheet+xml"/>
  <Override PartName="/xl/tables/table33.xml" ContentType="application/vnd.openxmlformats-officedocument.spreadsheetml.table+xml"/>
  <Override PartName="/xl/worksheets/sheet37.xml" ContentType="application/vnd.openxmlformats-officedocument.spreadsheetml.worksheet+xml"/>
  <Override PartName="/xl/tables/table34.xml" ContentType="application/vnd.openxmlformats-officedocument.spreadsheetml.table+xml"/>
  <Override PartName="/xl/worksheets/sheet38.xml" ContentType="application/vnd.openxmlformats-officedocument.spreadsheetml.worksheet+xml"/>
  <Override PartName="/xl/tables/table35.xml" ContentType="application/vnd.openxmlformats-officedocument.spreadsheetml.table+xml"/>
  <Override PartName="/xl/worksheets/sheet39.xml" ContentType="application/vnd.openxmlformats-officedocument.spreadsheetml.worksheet+xml"/>
  <Override PartName="/xl/tables/table36.xml" ContentType="application/vnd.openxmlformats-officedocument.spreadsheetml.table+xml"/>
  <Override PartName="/xl/worksheets/sheet40.xml" ContentType="application/vnd.openxmlformats-officedocument.spreadsheetml.worksheet+xml"/>
  <Override PartName="/xl/tables/table37.xml" ContentType="application/vnd.openxmlformats-officedocument.spreadsheetml.table+xml"/>
  <Override PartName="/xl/worksheets/sheet41.xml" ContentType="application/vnd.openxmlformats-officedocument.spreadsheetml.worksheet+xml"/>
  <Override PartName="/xl/tables/table38.xml" ContentType="application/vnd.openxmlformats-officedocument.spreadsheetml.table+xml"/>
  <Override PartName="/xl/worksheets/sheet42.xml" ContentType="application/vnd.openxmlformats-officedocument.spreadsheetml.worksheet+xml"/>
  <Override PartName="/xl/tables/table39.xml" ContentType="application/vnd.openxmlformats-officedocument.spreadsheetml.table+xml"/>
  <Override PartName="/xl/worksheets/sheet43.xml" ContentType="application/vnd.openxmlformats-officedocument.spreadsheetml.worksheet+xml"/>
  <Override PartName="/xl/tables/table40.xml" ContentType="application/vnd.openxmlformats-officedocument.spreadsheetml.table+xml"/>
  <Override PartName="/xl/worksheets/sheet44.xml" ContentType="application/vnd.openxmlformats-officedocument.spreadsheetml.worksheet+xml"/>
  <Override PartName="/xl/tables/table41.xml" ContentType="application/vnd.openxmlformats-officedocument.spreadsheetml.table+xml"/>
  <Override PartName="/xl/worksheets/sheet45.xml" ContentType="application/vnd.openxmlformats-officedocument.spreadsheetml.worksheet+xml"/>
  <Override PartName="/xl/worksheets/sheet46.xml" ContentType="application/vnd.openxmlformats-officedocument.spreadsheetml.worksheet+xml"/>
  <Override PartName="/xl/workbook.xml" ContentType="application/vnd.openxmlformats-officedocument.spreadsheetml.sheet.main+xml"/>
  <Override PartName="/xl/connections.xml" ContentType="application/vnd.openxmlformats-officedocument.spreadsheetml.connections+xml"/>
  <Override PartName="/customXml/itemProps1.xml" ContentType="application/vnd.openxmlformats-officedocument.customXmlPropertie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queryTables/queryTable9.xml" ContentType="application/vnd.openxmlformats-officedocument.spreadsheetml.queryTable+xml"/>
  <Override PartName="/xl/queryTables/queryTable10.xml" ContentType="application/vnd.openxmlformats-officedocument.spreadsheetml.queryTable+xml"/>
  <Override PartName="/xl/queryTables/queryTable11.xml" ContentType="application/vnd.openxmlformats-officedocument.spreadsheetml.queryTable+xml"/>
  <Override PartName="/xl/queryTables/queryTable12.xml" ContentType="application/vnd.openxmlformats-officedocument.spreadsheetml.queryTable+xml"/>
  <Override PartName="/xl/queryTables/queryTable13.xml" ContentType="application/vnd.openxmlformats-officedocument.spreadsheetml.queryTable+xml"/>
  <Override PartName="/xl/queryTables/queryTable14.xml" ContentType="application/vnd.openxmlformats-officedocument.spreadsheetml.queryTable+xml"/>
  <Override PartName="/xl/queryTables/queryTable15.xml" ContentType="application/vnd.openxmlformats-officedocument.spreadsheetml.queryTable+xml"/>
  <Override PartName="/xl/queryTables/queryTable16.xml" ContentType="application/vnd.openxmlformats-officedocument.spreadsheetml.queryTable+xml"/>
  <Override PartName="/xl/queryTables/queryTable17.xml" ContentType="application/vnd.openxmlformats-officedocument.spreadsheetml.queryTable+xml"/>
  <Override PartName="/xl/queryTables/queryTable18.xml" ContentType="application/vnd.openxmlformats-officedocument.spreadsheetml.queryTable+xml"/>
  <Override PartName="/xl/queryTables/queryTable19.xml" ContentType="application/vnd.openxmlformats-officedocument.spreadsheetml.queryTable+xml"/>
  <Override PartName="/xl/queryTables/queryTable20.xml" ContentType="application/vnd.openxmlformats-officedocument.spreadsheetml.queryTable+xml"/>
  <Override PartName="/xl/queryTables/queryTable21.xml" ContentType="application/vnd.openxmlformats-officedocument.spreadsheetml.queryTable+xml"/>
  <Override PartName="/xl/queryTables/queryTable22.xml" ContentType="application/vnd.openxmlformats-officedocument.spreadsheetml.queryTable+xml"/>
  <Override PartName="/xl/queryTables/queryTable23.xml" ContentType="application/vnd.openxmlformats-officedocument.spreadsheetml.queryTable+xml"/>
  <Override PartName="/xl/queryTables/queryTable24.xml" ContentType="application/vnd.openxmlformats-officedocument.spreadsheetml.queryTable+xml"/>
  <Override PartName="/xl/queryTables/queryTable25.xml" ContentType="application/vnd.openxmlformats-officedocument.spreadsheetml.queryTable+xml"/>
  <Override PartName="/xl/queryTables/queryTable26.xml" ContentType="application/vnd.openxmlformats-officedocument.spreadsheetml.queryTable+xml"/>
  <Override PartName="/xl/queryTables/queryTable27.xml" ContentType="application/vnd.openxmlformats-officedocument.spreadsheetml.queryTable+xml"/>
  <Override PartName="/xl/queryTables/queryTable28.xml" ContentType="application/vnd.openxmlformats-officedocument.spreadsheetml.queryTable+xml"/>
  <Override PartName="/xl/queryTables/queryTable29.xml" ContentType="application/vnd.openxmlformats-officedocument.spreadsheetml.queryTable+xml"/>
  <Override PartName="/xl/queryTables/queryTable30.xml" ContentType="application/vnd.openxmlformats-officedocument.spreadsheetml.queryTable+xml"/>
  <Override PartName="/xl/queryTables/queryTable31.xml" ContentType="application/vnd.openxmlformats-officedocument.spreadsheetml.queryTable+xml"/>
  <Override PartName="/xl/queryTables/queryTable32.xml" ContentType="application/vnd.openxmlformats-officedocument.spreadsheetml.queryTable+xml"/>
  <Override PartName="/xl/queryTables/queryTable33.xml" ContentType="application/vnd.openxmlformats-officedocument.spreadsheetml.queryTable+xml"/>
  <Override PartName="/xl/queryTables/queryTable34.xml" ContentType="application/vnd.openxmlformats-officedocument.spreadsheetml.queryTable+xml"/>
  <Override PartName="/xl/queryTables/queryTable35.xml" ContentType="application/vnd.openxmlformats-officedocument.spreadsheetml.queryTable+xml"/>
  <Override PartName="/xl/queryTables/queryTable36.xml" ContentType="application/vnd.openxmlformats-officedocument.spreadsheetml.queryTable+xml"/>
  <Override PartName="/xl/queryTables/queryTable37.xml" ContentType="application/vnd.openxmlformats-officedocument.spreadsheetml.queryTable+xml"/>
  <Override PartName="/xl/queryTables/queryTable38.xml" ContentType="application/vnd.openxmlformats-officedocument.spreadsheetml.queryTable+xml"/>
  <Override PartName="/xl/queryTables/queryTable39.xml" ContentType="application/vnd.openxmlformats-officedocument.spreadsheetml.queryTable+xml"/>
  <Override PartName="/xl/queryTables/queryTable40.xml" ContentType="application/vnd.openxmlformats-officedocument.spreadsheetml.queryTable+xml"/>
  <Override PartName="/xl/queryTables/queryTable41.xml" ContentType="application/vnd.openxmlformats-officedocument.spreadsheetml.queryTable+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églages" sheetId="1" state="visible" r:id="rId1"/>
    <sheet xmlns:r="http://schemas.openxmlformats.org/officeDocument/2006/relationships" name="Mode d'emploi" sheetId="2" state="visible" r:id="rId2"/>
    <sheet xmlns:r="http://schemas.openxmlformats.org/officeDocument/2006/relationships" name="Catalogue" sheetId="3" state="visible" r:id="rId3"/>
    <sheet xmlns:r="http://schemas.openxmlformats.org/officeDocument/2006/relationships" name="J Programme" sheetId="4" state="visible" r:id="rId4"/>
    <sheet xmlns:r="http://schemas.openxmlformats.org/officeDocument/2006/relationships" name="J Quinté" sheetId="5" state="visible" r:id="rId5"/>
    <sheet xmlns:r="http://schemas.openxmlformats.org/officeDocument/2006/relationships" name="J Cotes courses" sheetId="6" state="visible" r:id="rId6"/>
    <sheet xmlns:r="http://schemas.openxmlformats.org/officeDocument/2006/relationships" name="J Cotes" sheetId="7" state="visible" r:id="rId7"/>
    <sheet xmlns:r="http://schemas.openxmlformats.org/officeDocument/2006/relationships" name="J Value direct" sheetId="8" state="visible" r:id="rId8"/>
    <sheet xmlns:r="http://schemas.openxmlformats.org/officeDocument/2006/relationships" name="J Partants" sheetId="9" state="visible" r:id="rId9"/>
    <sheet xmlns:r="http://schemas.openxmlformats.org/officeDocument/2006/relationships" name="J Résultats" sheetId="10" state="visible" r:id="rId10"/>
    <sheet xmlns:r="http://schemas.openxmlformats.org/officeDocument/2006/relationships" name="J Rapports" sheetId="11" state="visible" r:id="rId11"/>
    <sheet xmlns:r="http://schemas.openxmlformats.org/officeDocument/2006/relationships" name="J Stats premium" sheetId="12" state="visible" r:id="rId12"/>
    <sheet xmlns:r="http://schemas.openxmlformats.org/officeDocument/2006/relationships" name="J Tops" sheetId="13" state="visible" r:id="rId13"/>
    <sheet xmlns:r="http://schemas.openxmlformats.org/officeDocument/2006/relationships" name="J Value bets" sheetId="14" state="visible" r:id="rId14"/>
    <sheet xmlns:r="http://schemas.openxmlformats.org/officeDocument/2006/relationships" name="J Écurie BZH" sheetId="15" state="visible" r:id="rId15"/>
    <sheet xmlns:r="http://schemas.openxmlformats.org/officeDocument/2006/relationships" name="P Programme" sheetId="16" state="visible" r:id="rId16"/>
    <sheet xmlns:r="http://schemas.openxmlformats.org/officeDocument/2006/relationships" name="P Partants" sheetId="17" state="visible" r:id="rId17"/>
    <sheet xmlns:r="http://schemas.openxmlformats.org/officeDocument/2006/relationships" name="P Résultats" sheetId="18" state="visible" r:id="rId18"/>
    <sheet xmlns:r="http://schemas.openxmlformats.org/officeDocument/2006/relationships" name="P Rapports" sheetId="19" state="visible" r:id="rId19"/>
    <sheet xmlns:r="http://schemas.openxmlformats.org/officeDocument/2006/relationships" name="C Partants" sheetId="20" state="visible" r:id="rId20"/>
    <sheet xmlns:r="http://schemas.openxmlformats.org/officeDocument/2006/relationships" name="C Indicateurs" sheetId="21" state="visible" r:id="rId21"/>
    <sheet xmlns:r="http://schemas.openxmlformats.org/officeDocument/2006/relationships" name="C Cotes" sheetId="22" state="visible" r:id="rId22"/>
    <sheet xmlns:r="http://schemas.openxmlformats.org/officeDocument/2006/relationships" name="C Cotes historique" sheetId="23" state="visible" r:id="rId23"/>
    <sheet xmlns:r="http://schemas.openxmlformats.org/officeDocument/2006/relationships" name="C Mouvements" sheetId="24" state="visible" r:id="rId24"/>
    <sheet xmlns:r="http://schemas.openxmlformats.org/officeDocument/2006/relationships" name="C Rapports" sheetId="25" state="visible" r:id="rId25"/>
    <sheet xmlns:r="http://schemas.openxmlformats.org/officeDocument/2006/relationships" name="C Arrivée" sheetId="26" state="visible" r:id="rId26"/>
    <sheet xmlns:r="http://schemas.openxmlformats.org/officeDocument/2006/relationships" name="C Analyse" sheetId="27" state="visible" r:id="rId27"/>
    <sheet xmlns:r="http://schemas.openxmlformats.org/officeDocument/2006/relationships" name="C Écarts" sheetId="28" state="visible" r:id="rId28"/>
    <sheet xmlns:r="http://schemas.openxmlformats.org/officeDocument/2006/relationships" name="C Renifleur" sheetId="29" state="visible" r:id="rId29"/>
    <sheet xmlns:r="http://schemas.openxmlformats.org/officeDocument/2006/relationships" name="C Dossier" sheetId="30" state="visible" r:id="rId30"/>
    <sheet xmlns:r="http://schemas.openxmlformats.org/officeDocument/2006/relationships" name="C Stats premium" sheetId="31" state="visible" r:id="rId31"/>
    <sheet xmlns:r="http://schemas.openxmlformats.org/officeDocument/2006/relationships" name="H Recherche" sheetId="32" state="visible" r:id="rId32"/>
    <sheet xmlns:r="http://schemas.openxmlformats.org/officeDocument/2006/relationships" name="H Historique" sheetId="33" state="visible" r:id="rId33"/>
    <sheet xmlns:r="http://schemas.openxmlformats.org/officeDocument/2006/relationships" name="H Stats" sheetId="34" state="visible" r:id="rId34"/>
    <sheet xmlns:r="http://schemas.openxmlformats.org/officeDocument/2006/relationships" name="H Lectures" sheetId="35" state="visible" r:id="rId35"/>
    <sheet xmlns:r="http://schemas.openxmlformats.org/officeDocument/2006/relationships" name="H Renifleur" sheetId="36" state="visible" r:id="rId36"/>
    <sheet xmlns:r="http://schemas.openxmlformats.org/officeDocument/2006/relationships" name="N Recherche" sheetId="37" state="visible" r:id="rId37"/>
    <sheet xmlns:r="http://schemas.openxmlformats.org/officeDocument/2006/relationships" name="N Stats" sheetId="38" state="visible" r:id="rId38"/>
    <sheet xmlns:r="http://schemas.openxmlformats.org/officeDocument/2006/relationships" name="R Compte" sheetId="39" state="visible" r:id="rId39"/>
    <sheet xmlns:r="http://schemas.openxmlformats.org/officeDocument/2006/relationships" name="R Schéma" sheetId="40" state="visible" r:id="rId40"/>
    <sheet xmlns:r="http://schemas.openxmlformats.org/officeDocument/2006/relationships" name="R Exports" sheetId="41" state="visible" r:id="rId41"/>
    <sheet xmlns:r="http://schemas.openxmlformats.org/officeDocument/2006/relationships" name="R Méthodes" sheetId="42" state="visible" r:id="rId42"/>
    <sheet xmlns:r="http://schemas.openxmlformats.org/officeDocument/2006/relationships" name="R Performances" sheetId="43" state="visible" r:id="rId43"/>
    <sheet xmlns:r="http://schemas.openxmlformats.org/officeDocument/2006/relationships" name="R Chat BZH" sheetId="44" state="visible" r:id="rId44"/>
    <sheet xmlns:r="http://schemas.openxmlformats.org/officeDocument/2006/relationships" name="Suivi de bankroll" sheetId="45" state="visible" r:id="rId45"/>
    <sheet xmlns:r="http://schemas.openxmlformats.org/officeDocument/2006/relationships" name="Listes" sheetId="46" state="hidden" r:id="rId46"/>
  </sheets>
  <definedNames>
    <definedName name="CleAPI">'Réglages'!$B$7</definedName>
    <definedName name="DateJour">'Réglages'!$B$11</definedName>
    <definedName name="DateDu">'Réglages'!$B$12</definedName>
    <definedName name="DateAu">'Réglages'!$B$13</definedName>
    <definedName name="Course">'Réglages'!$B$17</definedName>
    <definedName name="Hippodrome">'Réglages'!$B$18</definedName>
    <definedName name="Discipline">'Réglages'!$B$19</definedName>
    <definedName name="Champs">'Réglages'!$B$20</definedName>
    <definedName name="NonPartants">'Réglages'!$B$21</definedName>
    <definedName name="FiltreProgramme">'Réglages'!$B$22</definedName>
    <definedName name="Arrivee">'Réglages'!$B$23</definedName>
    <definedName name="Masse">'Réglages'!$B$26</definedName>
    <definedName name="Pari">'Réglages'!$B$27</definedName>
    <definedName name="Payants">'Réglages'!$B$28</definedName>
    <definedName name="Indicateur">'Réglages'!$B$31</definedName>
    <definedName name="TopN">'Réglages'!$B$32</definedName>
    <definedName name="Fenetre">'Réglages'!$B$35</definedName>
    <definedName name="Famille">'Réglages'!$B$36</definedName>
    <definedName name="Palmares">'Réglages'!$B$37</definedName>
    <definedName name="NombrePerformances">'Réglages'!$B$38</definedName>
    <definedName name="HorizonCotes">'Réglages'!$B$41</definedName>
    <definedName name="EcartMin">'Réglages'!$B$42</definedName>
    <definedName name="CoteBZHMax">'Réglages'!$B$43</definedName>
    <definedName name="CoteMin">'Réglages'!$B$44</definedName>
    <definedName name="CoteMax">'Réglages'!$B$45</definedName>
    <definedName name="AppelsDirect">'Réglages'!$B$46</definedName>
    <definedName name="FenetreMouvements">'Réglages'!$B$49</definedName>
    <definedName name="LimiteMouvements">'Réglages'!$B$50</definedName>
    <definedName name="Sections">'Réglages'!$B$53</definedName>
    <definedName name="Historique">'Réglages'!$B$54</definedName>
    <definedName name="Ecurie">'Réglages'!$B$57</definedName>
    <definedName name="RechercheCheval">'Réglages'!$B$60</definedName>
    <definedName name="IdCheval">'Réglages'!$B$61</definedName>
    <definedName name="LimiteRecherche">'Réglages'!$B$62</definedName>
    <definedName name="LimiteHistorique">'Réglages'!$B$63</definedName>
    <definedName name="NotesRenifleur">'Réglages'!$B$64</definedName>
    <definedName name="PeriodeJours">'Réglages'!$B$65</definedName>
    <definedName name="RecherchePersonne">'Réglages'!$B$68</definedName>
    <definedName name="TypePersonne">'Réglages'!$B$69</definedName>
    <definedName name="IdPersonne">'Réglages'!$B$70</definedName>
    <definedName name="Question">'Réglages'!$B$73</definedName>
    <definedName name="ModeIA">'Réglages'!$B$74</definedName>
    <definedName name="CreditsMaximum">'Réglages'!$B$75</definedName>
    <definedName name="ChatActif">'Réglages'!$B$76</definedName>
    <definedName name="DateJourISO">'Réglages'!$G$6</definedName>
    <definedName name="DateDuISO">'Réglages'!$G$7</definedName>
    <definedName name="DateAuISO">'Réglages'!$G$8</definedName>
    <definedName name="SoldeDepart">'Suivi de bankroll'!$B$3</definedName>
    <definedName name="DonneesExternes_1" localSheetId="3" hidden="1">'J Programme'!$A$1:$A$2</definedName>
    <definedName name="DonneesExternes_2" localSheetId="4" hidden="1">'J Quinté'!$A$1:$A$2</definedName>
    <definedName name="DonneesExternes_3" localSheetId="5" hidden="1">'J Cotes courses'!$A$1:$A$2</definedName>
    <definedName name="DonneesExternes_4" localSheetId="6" hidden="1">'J Cotes'!$A$1:$A$2</definedName>
    <definedName name="DonneesExternes_5" localSheetId="7" hidden="1">'J Value direct'!$A$1:$A$2</definedName>
    <definedName name="DonneesExternes_6" localSheetId="8" hidden="1">'J Partants'!$A$1:$A$2</definedName>
    <definedName name="DonneesExternes_7" localSheetId="9" hidden="1">'J Résultats'!$A$1:$A$2</definedName>
    <definedName name="DonneesExternes_8" localSheetId="10" hidden="1">'J Rapports'!$A$1:$A$2</definedName>
    <definedName name="DonneesExternes_9" localSheetId="11" hidden="1">'J Stats premium'!$A$1:$A$2</definedName>
    <definedName name="DonneesExternes_10" localSheetId="12" hidden="1">'J Tops'!$A$1:$A$2</definedName>
    <definedName name="DonneesExternes_11" localSheetId="13" hidden="1">'J Value bets'!$A$1:$A$2</definedName>
    <definedName name="DonneesExternes_12" localSheetId="14" hidden="1">'J Écurie BZH'!$A$1:$A$2</definedName>
    <definedName name="DonneesExternes_13" localSheetId="15" hidden="1">'P Programme'!$A$1:$A$2</definedName>
    <definedName name="DonneesExternes_14" localSheetId="16" hidden="1">'P Partants'!$A$1:$A$2</definedName>
    <definedName name="DonneesExternes_15" localSheetId="17" hidden="1">'P Résultats'!$A$1:$A$2</definedName>
    <definedName name="DonneesExternes_16" localSheetId="18" hidden="1">'P Rapports'!$A$1:$A$2</definedName>
    <definedName name="DonneesExternes_17" localSheetId="19" hidden="1">'C Partants'!$A$1:$A$2</definedName>
    <definedName name="DonneesExternes_18" localSheetId="20" hidden="1">'C Indicateurs'!$A$1:$A$2</definedName>
    <definedName name="DonneesExternes_19" localSheetId="21" hidden="1">'C Cotes'!$A$1:$A$2</definedName>
    <definedName name="DonneesExternes_20" localSheetId="22" hidden="1">'C Cotes historique'!$A$1:$A$2</definedName>
    <definedName name="DonneesExternes_21" localSheetId="23" hidden="1">'C Mouvements'!$A$1:$A$2</definedName>
    <definedName name="DonneesExternes_22" localSheetId="24" hidden="1">'C Rapports'!$A$1:$A$2</definedName>
    <definedName name="DonneesExternes_23" localSheetId="25" hidden="1">'C Arrivée'!$A$1:$A$2</definedName>
    <definedName name="DonneesExternes_24" localSheetId="26" hidden="1">'C Analyse'!$A$1:$A$2</definedName>
    <definedName name="DonneesExternes_25" localSheetId="27" hidden="1">'C Écarts'!$A$1:$A$2</definedName>
    <definedName name="DonneesExternes_26" localSheetId="28" hidden="1">'C Renifleur'!$A$1:$A$2</definedName>
    <definedName name="DonneesExternes_27" localSheetId="29" hidden="1">'C Dossier'!$A$1:$A$2</definedName>
    <definedName name="DonneesExternes_28" localSheetId="30" hidden="1">'C Stats premium'!$A$1:$A$2</definedName>
    <definedName name="DonneesExternes_29" localSheetId="31" hidden="1">'H Recherche'!$A$1:$A$2</definedName>
    <definedName name="DonneesExternes_30" localSheetId="32" hidden="1">'H Historique'!$A$1:$A$2</definedName>
    <definedName name="DonneesExternes_31" localSheetId="33" hidden="1">'H Stats'!$A$1:$A$2</definedName>
    <definedName name="DonneesExternes_32" localSheetId="34" hidden="1">'H Lectures'!$A$1:$A$2</definedName>
    <definedName name="DonneesExternes_33" localSheetId="35" hidden="1">'H Renifleur'!$A$1:$A$2</definedName>
    <definedName name="DonneesExternes_34" localSheetId="36" hidden="1">'N Recherche'!$A$1:$A$2</definedName>
    <definedName name="DonneesExternes_35" localSheetId="37" hidden="1">'N Stats'!$A$1:$A$2</definedName>
    <definedName name="DonneesExternes_36" localSheetId="38" hidden="1">'R Compte'!$A$1:$A$2</definedName>
    <definedName name="DonneesExternes_37" localSheetId="39" hidden="1">'R Schéma'!$A$1:$A$2</definedName>
    <definedName name="DonneesExternes_38" localSheetId="40" hidden="1">'R Exports'!$A$1:$A$2</definedName>
    <definedName name="DonneesExternes_39" localSheetId="41" hidden="1">'R Méthodes'!$A$1:$A$2</definedName>
    <definedName name="DonneesExternes_40" localSheetId="42" hidden="1">'R Performances'!$A$1:$A$2</definedName>
    <definedName name="DonneesExternes_41" localSheetId="43" hidden="1">'R Chat BZH'!$A$1:$A$2</definedName>
  </definedNames>
  <calcPr calcId="124519" fullCalcOnLoad="1"/>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8539F25-72AB-4F09-BE69-35AD5048DB48}" keepAlive="1" name="Requête - J_Programme" description="Connexion à la requête « J_Programme » dans le classeur." type="5" refreshedVersion="8" background="1" saveData="1">
    <dbPr connection="Provider=Microsoft.Mashup.OleDb.1;Data Source=$Workbook$;Location=J_Programme;Extended Properties=" command="SELECT * FROM [J_Programme]"/>
  </connection>
  <connection id="2" xr16:uid="{746F09ED-1556-42CD-9A41-890EC0A4A8B9}" keepAlive="1" name="Requête - J_Quinte" description="Connexion à la requête « J_Quinte » dans le classeur." type="5" refreshedVersion="8" background="1" saveData="1">
    <dbPr connection="Provider=Microsoft.Mashup.OleDb.1;Data Source=$Workbook$;Location=J_Quinte;Extended Properties=" command="SELECT * FROM [J_Quinte]"/>
  </connection>
  <connection id="3" xr16:uid="{03C07F10-D05F-44C0-9ED4-0346F5CAEF0B}" keepAlive="1" interval="5" name="Requête - J_Cotes_courses" description="Connexion à la requête « J_Cotes_courses » dans le classeur." type="5" refreshedVersion="8" background="1" saveData="1">
    <dbPr connection="Provider=Microsoft.Mashup.OleDb.1;Data Source=$Workbook$;Location=J_Cotes_courses;Extended Properties=" command="SELECT * FROM [J_Cotes_courses]"/>
  </connection>
  <connection id="4" xr16:uid="{3E766EE6-6EB9-4A35-AAF7-6D27341B71C5}" keepAlive="1" interval="5" name="Requête - J_Cotes" description="Connexion à la requête « J_Cotes » dans le classeur." type="5" refreshedVersion="8" background="1" saveData="1">
    <dbPr connection="Provider=Microsoft.Mashup.OleDb.1;Data Source=$Workbook$;Location=J_Cotes;Extended Properties=" command="SELECT * FROM [J_Cotes]"/>
  </connection>
  <connection id="5" xr16:uid="{9FFC7598-37D4-40B2-A3E4-5E461B583D15}" keepAlive="1" interval="5" name="Requête - J_Value_direct" description="Connexion à la requête « J_Value_direct » dans le classeur." type="5" refreshedVersion="8" background="1" saveData="1">
    <dbPr connection="Provider=Microsoft.Mashup.OleDb.1;Data Source=$Workbook$;Location=J_Value_direct;Extended Properties=" command="SELECT * FROM [J_Value_direct]"/>
  </connection>
  <connection id="6" xr16:uid="{1ADBF7D4-795F-4B70-AB57-5DB942872CA9}" keepAlive="1" name="Requête - J_Partants" description="Connexion à la requête « J_Partants » dans le classeur." type="5" refreshedVersion="8" background="1" saveData="1">
    <dbPr connection="Provider=Microsoft.Mashup.OleDb.1;Data Source=$Workbook$;Location=J_Partants;Extended Properties=" command="SELECT * FROM [J_Partants]"/>
  </connection>
  <connection id="7" xr16:uid="{0F28C322-C715-43EF-9E80-854C3B57554C}" keepAlive="1" name="Requête - J_Resultats" description="Connexion à la requête « J_Resultats » dans le classeur." type="5" refreshedVersion="8" background="1" saveData="1">
    <dbPr connection="Provider=Microsoft.Mashup.OleDb.1;Data Source=$Workbook$;Location=J_Resultats;Extended Properties=" command="SELECT * FROM [J_Resultats]"/>
  </connection>
  <connection id="8" xr16:uid="{1A7A325D-2AE2-43DC-BB8A-4CA74ED3AE6B}" keepAlive="1" name="Requête - J_Rapports" description="Connexion à la requête « J_Rapports » dans le classeur." type="5" refreshedVersion="8" background="1" saveData="1">
    <dbPr connection="Provider=Microsoft.Mashup.OleDb.1;Data Source=$Workbook$;Location=J_Rapports;Extended Properties=" command="SELECT * FROM [J_Rapports]"/>
  </connection>
  <connection id="9" xr16:uid="{C2AFA23B-544F-4E16-B1E9-E93C52F5BD4C}" keepAlive="1" name="Requête - J_Stats_premium" description="Connexion à la requête « J_Stats_premium » dans le classeur." type="5" refreshedVersion="8" background="1" saveData="1">
    <dbPr connection="Provider=Microsoft.Mashup.OleDb.1;Data Source=$Workbook$;Location=J_Stats_premium;Extended Properties=" command="SELECT * FROM [J_Stats_premium]"/>
  </connection>
  <connection id="10" xr16:uid="{CC8C75F9-37E8-4841-A959-042F706C9F06}" keepAlive="1" name="Requête - J_Tops" description="Connexion à la requête « J_Tops » dans le classeur." type="5" refreshedVersion="8" background="1" saveData="1">
    <dbPr connection="Provider=Microsoft.Mashup.OleDb.1;Data Source=$Workbook$;Location=J_Tops;Extended Properties=" command="SELECT * FROM [J_Tops]"/>
  </connection>
  <connection id="11" xr16:uid="{F917632D-F856-4517-9163-32CA8D05FEB0}" keepAlive="1" name="Requête - J_Value_bets" description="Connexion à la requête « J_Value_bets » dans le classeur." type="5" refreshedVersion="8" background="1" saveData="1">
    <dbPr connection="Provider=Microsoft.Mashup.OleDb.1;Data Source=$Workbook$;Location=J_Value_bets;Extended Properties=" command="SELECT * FROM [J_Value_bets]"/>
  </connection>
  <connection id="12" xr16:uid="{7885C874-505F-4634-9B78-23EBE0D2BF52}" keepAlive="1" name="Requête - J_Ecurie_BZH" description="Connexion à la requête « J_Ecurie_BZH » dans le classeur." type="5" refreshedVersion="8" background="1" saveData="1">
    <dbPr connection="Provider=Microsoft.Mashup.OleDb.1;Data Source=$Workbook$;Location=J_Ecurie_BZH;Extended Properties=" command="SELECT * FROM [J_Ecurie_BZH]"/>
  </connection>
  <connection id="13" xr16:uid="{3C55612A-9B17-48CA-B4C4-C0DDBCCDEE0E}" keepAlive="1" name="Requête - P_Programme" description="Connexion à la requête « P_Programme » dans le classeur." type="5" refreshedVersion="8" background="1" saveData="1">
    <dbPr connection="Provider=Microsoft.Mashup.OleDb.1;Data Source=$Workbook$;Location=P_Programme;Extended Properties=" command="SELECT * FROM [P_Programme]"/>
  </connection>
  <connection id="14" xr16:uid="{5B8644D9-CE19-4D77-9853-10BE92EF46FE}" keepAlive="1" name="Requête - P_Partants" description="Connexion à la requête « P_Partants » dans le classeur." type="5" refreshedVersion="8" background="1" saveData="1">
    <dbPr connection="Provider=Microsoft.Mashup.OleDb.1;Data Source=$Workbook$;Location=P_Partants;Extended Properties=" command="SELECT * FROM [P_Partants]"/>
  </connection>
  <connection id="15" xr16:uid="{D889F2BC-C331-4D19-8B96-B6075FC295B3}" keepAlive="1" name="Requête - P_Resultats" description="Connexion à la requête « P_Resultats » dans le classeur." type="5" refreshedVersion="8" background="1" saveData="1">
    <dbPr connection="Provider=Microsoft.Mashup.OleDb.1;Data Source=$Workbook$;Location=P_Resultats;Extended Properties=" command="SELECT * FROM [P_Resultats]"/>
  </connection>
  <connection id="16" xr16:uid="{EAE01EEF-864A-4E48-AD92-C440B33B3EC1}" keepAlive="1" name="Requête - P_Rapports" description="Connexion à la requête « P_Rapports » dans le classeur." type="5" refreshedVersion="8" background="1" saveData="1">
    <dbPr connection="Provider=Microsoft.Mashup.OleDb.1;Data Source=$Workbook$;Location=P_Rapports;Extended Properties=" command="SELECT * FROM [P_Rapports]"/>
  </connection>
  <connection id="17" xr16:uid="{567572ED-3E3C-46AF-943F-878F7511ED96}" keepAlive="1" name="Requête - C_Partants" description="Connexion à la requête « C_Partants » dans le classeur." type="5" refreshedVersion="8" background="1" saveData="1">
    <dbPr connection="Provider=Microsoft.Mashup.OleDb.1;Data Source=$Workbook$;Location=C_Partants;Extended Properties=" command="SELECT * FROM [C_Partants]"/>
  </connection>
  <connection id="18" xr16:uid="{9E3193F8-5FF0-4D0E-BF39-5F5C9FFDC71D}" keepAlive="1" name="Requête - C_Indicateurs" description="Connexion à la requête « C_Indicateurs » dans le classeur." type="5" refreshedVersion="8" background="1" saveData="1">
    <dbPr connection="Provider=Microsoft.Mashup.OleDb.1;Data Source=$Workbook$;Location=C_Indicateurs;Extended Properties=" command="SELECT * FROM [C_Indicateurs]"/>
  </connection>
  <connection id="19" xr16:uid="{9C7D0CC1-0324-4863-B843-9C9D44034A8A}" keepAlive="1" name="Requête - C_Cotes" description="Connexion à la requête « C_Cotes » dans le classeur." type="5" refreshedVersion="8" background="1" saveData="1">
    <dbPr connection="Provider=Microsoft.Mashup.OleDb.1;Data Source=$Workbook$;Location=C_Cotes;Extended Properties=" command="SELECT * FROM [C_Cotes]"/>
  </connection>
  <connection id="20" xr16:uid="{F541A3D9-F215-47ED-B5B5-44007161F983}" keepAlive="1" name="Requête - C_Cotes_historique" description="Connexion à la requête « C_Cotes_historique » dans le classeur." type="5" refreshedVersion="8" background="1" saveData="1">
    <dbPr connection="Provider=Microsoft.Mashup.OleDb.1;Data Source=$Workbook$;Location=C_Cotes_historique;Extended Properties=" command="SELECT * FROM [C_Cotes_historique]"/>
  </connection>
  <connection id="21" xr16:uid="{575AF12C-78C8-41D0-B88D-1D75A750013A}" keepAlive="1" name="Requête - C_Mouvements" description="Connexion à la requête « C_Mouvements » dans le classeur." type="5" refreshedVersion="8" background="1" saveData="1">
    <dbPr connection="Provider=Microsoft.Mashup.OleDb.1;Data Source=$Workbook$;Location=C_Mouvements;Extended Properties=" command="SELECT * FROM [C_Mouvements]"/>
  </connection>
  <connection id="22" xr16:uid="{83715143-679C-4760-A9A6-015DC8784663}" keepAlive="1" name="Requête - C_Rapports" description="Connexion à la requête « C_Rapports » dans le classeur." type="5" refreshedVersion="8" background="1" saveData="1">
    <dbPr connection="Provider=Microsoft.Mashup.OleDb.1;Data Source=$Workbook$;Location=C_Rapports;Extended Properties=" command="SELECT * FROM [C_Rapports]"/>
  </connection>
  <connection id="23" xr16:uid="{8A003EC3-E6F4-4FAE-834F-3609DB9D5DC6}" keepAlive="1" name="Requête - C_Arrivee" description="Connexion à la requête « C_Arrivee » dans le classeur." type="5" refreshedVersion="8" background="1" saveData="1">
    <dbPr connection="Provider=Microsoft.Mashup.OleDb.1;Data Source=$Workbook$;Location=C_Arrivee;Extended Properties=" command="SELECT * FROM [C_Arrivee]"/>
  </connection>
  <connection id="24" xr16:uid="{8F9E17DB-9B98-4B0C-9418-4C577835C139}" keepAlive="1" name="Requête - C_Analyse" description="Connexion à la requête « C_Analyse » dans le classeur." type="5" refreshedVersion="8" background="1" saveData="1">
    <dbPr connection="Provider=Microsoft.Mashup.OleDb.1;Data Source=$Workbook$;Location=C_Analyse;Extended Properties=" command="SELECT * FROM [C_Analyse]"/>
  </connection>
  <connection id="25" xr16:uid="{C64C1C82-43BC-43BA-82B4-C08A667F3A87}" keepAlive="1" name="Requête - C_Ecarts" description="Connexion à la requête « C_Ecarts » dans le classeur." type="5" refreshedVersion="8" background="1" saveData="1">
    <dbPr connection="Provider=Microsoft.Mashup.OleDb.1;Data Source=$Workbook$;Location=C_Ecarts;Extended Properties=" command="SELECT * FROM [C_Ecarts]"/>
  </connection>
  <connection id="26" xr16:uid="{A6799F34-9460-4549-9FC1-79782170EA72}" keepAlive="1" name="Requête - C_Renifleur" description="Connexion à la requête « C_Renifleur » dans le classeur." type="5" refreshedVersion="8" background="1" saveData="1">
    <dbPr connection="Provider=Microsoft.Mashup.OleDb.1;Data Source=$Workbook$;Location=C_Renifleur;Extended Properties=" command="SELECT * FROM [C_Renifleur]"/>
  </connection>
  <connection id="27" xr16:uid="{C4D42E59-E65F-4959-8F5C-ED301CF56E21}" keepAlive="1" name="Requête - C_Dossier" description="Connexion à la requête « C_Dossier » dans le classeur." type="5" refreshedVersion="8" background="1" saveData="1">
    <dbPr connection="Provider=Microsoft.Mashup.OleDb.1;Data Source=$Workbook$;Location=C_Dossier;Extended Properties=" command="SELECT * FROM [C_Dossier]"/>
  </connection>
  <connection id="28" xr16:uid="{170DCDE9-8342-4EDC-BF80-523387990D70}" keepAlive="1" name="Requête - C_Stats_premium" description="Connexion à la requête « C_Stats_premium » dans le classeur." type="5" refreshedVersion="8" background="1" saveData="1">
    <dbPr connection="Provider=Microsoft.Mashup.OleDb.1;Data Source=$Workbook$;Location=C_Stats_premium;Extended Properties=" command="SELECT * FROM [C_Stats_premium]"/>
  </connection>
  <connection id="29" xr16:uid="{F3CE7F5C-1429-4458-AC54-D090A3316CFE}" keepAlive="1" name="Requête - H_Recherche" description="Connexion à la requête « H_Recherche » dans le classeur." type="5" refreshedVersion="8" background="1" saveData="1">
    <dbPr connection="Provider=Microsoft.Mashup.OleDb.1;Data Source=$Workbook$;Location=H_Recherche;Extended Properties=" command="SELECT * FROM [H_Recherche]"/>
  </connection>
  <connection id="30" xr16:uid="{9A08FF5C-D978-44F4-B438-451D12755BB3}" keepAlive="1" name="Requête - H_Historique" description="Connexion à la requête « H_Historique » dans le classeur." type="5" refreshedVersion="8" background="1" saveData="1">
    <dbPr connection="Provider=Microsoft.Mashup.OleDb.1;Data Source=$Workbook$;Location=H_Historique;Extended Properties=" command="SELECT * FROM [H_Historique]"/>
  </connection>
  <connection id="31" xr16:uid="{0C8C7E8A-46DE-41B0-800B-BF32222406CB}" keepAlive="1" name="Requête - H_Stats" description="Connexion à la requête « H_Stats » dans le classeur." type="5" refreshedVersion="8" background="1" saveData="1">
    <dbPr connection="Provider=Microsoft.Mashup.OleDb.1;Data Source=$Workbook$;Location=H_Stats;Extended Properties=" command="SELECT * FROM [H_Stats]"/>
  </connection>
  <connection id="32" xr16:uid="{5882604D-A18F-4FEA-90CF-8BD10B421712}" keepAlive="1" name="Requête - H_Lectures" description="Connexion à la requête « H_Lectures » dans le classeur." type="5" refreshedVersion="8" background="1" saveData="1">
    <dbPr connection="Provider=Microsoft.Mashup.OleDb.1;Data Source=$Workbook$;Location=H_Lectures;Extended Properties=" command="SELECT * FROM [H_Lectures]"/>
  </connection>
  <connection id="33" xr16:uid="{30A06C66-4574-4763-B740-5367D6DA30EC}" keepAlive="1" name="Requête - H_Renifleur" description="Connexion à la requête « H_Renifleur » dans le classeur." type="5" refreshedVersion="8" background="1" saveData="1">
    <dbPr connection="Provider=Microsoft.Mashup.OleDb.1;Data Source=$Workbook$;Location=H_Renifleur;Extended Properties=" command="SELECT * FROM [H_Renifleur]"/>
  </connection>
  <connection id="34" xr16:uid="{6D1F901A-A7B8-46D9-8215-FB02A621EC15}" keepAlive="1" name="Requête - N_Recherche" description="Connexion à la requête « N_Recherche » dans le classeur." type="5" refreshedVersion="8" background="1" saveData="1">
    <dbPr connection="Provider=Microsoft.Mashup.OleDb.1;Data Source=$Workbook$;Location=N_Recherche;Extended Properties=" command="SELECT * FROM [N_Recherche]"/>
  </connection>
  <connection id="35" xr16:uid="{0AEB7083-846A-4863-AE71-54FEF50BB15E}" keepAlive="1" name="Requête - N_Stats" description="Connexion à la requête « N_Stats » dans le classeur." type="5" refreshedVersion="8" background="1" saveData="1">
    <dbPr connection="Provider=Microsoft.Mashup.OleDb.1;Data Source=$Workbook$;Location=N_Stats;Extended Properties=" command="SELECT * FROM [N_Stats]"/>
  </connection>
  <connection id="36" xr16:uid="{C4D3081A-0883-43FC-9B6D-F90D3E297490}" keepAlive="1" name="Requête - R_Compte" description="Connexion à la requête « R_Compte » dans le classeur." type="5" refreshedVersion="8" background="1" saveData="1">
    <dbPr connection="Provider=Microsoft.Mashup.OleDb.1;Data Source=$Workbook$;Location=R_Compte;Extended Properties=" command="SELECT * FROM [R_Compte]"/>
  </connection>
  <connection id="37" xr16:uid="{CA77DA33-09BE-494C-868B-237E5A963284}" keepAlive="1" name="Requête - R_Schema" description="Connexion à la requête « R_Schema » dans le classeur." type="5" refreshedVersion="8" background="1" saveData="1">
    <dbPr connection="Provider=Microsoft.Mashup.OleDb.1;Data Source=$Workbook$;Location=R_Schema;Extended Properties=" command="SELECT * FROM [R_Schema]"/>
  </connection>
  <connection id="38" xr16:uid="{88C7110F-2C07-4606-8179-BA57D677678D}" keepAlive="1" name="Requête - R_Exports" description="Connexion à la requête « R_Exports » dans le classeur." type="5" refreshedVersion="8" background="1" saveData="1">
    <dbPr connection="Provider=Microsoft.Mashup.OleDb.1;Data Source=$Workbook$;Location=R_Exports;Extended Properties=" command="SELECT * FROM [R_Exports]"/>
  </connection>
  <connection id="39" xr16:uid="{21CCF07E-7068-47AF-BDB3-C00C15D59292}" keepAlive="1" name="Requête - R_Methodes" description="Connexion à la requête « R_Methodes » dans le classeur." type="5" refreshedVersion="8" background="1" saveData="1">
    <dbPr connection="Provider=Microsoft.Mashup.OleDb.1;Data Source=$Workbook$;Location=R_Methodes;Extended Properties=" command="SELECT * FROM [R_Methodes]"/>
  </connection>
  <connection id="40" xr16:uid="{8A00EE34-8393-4616-93A2-DDFA22F225F4}" keepAlive="1" name="Requête - R_Performances" description="Connexion à la requête « R_Performances » dans le classeur." type="5" refreshedVersion="8" background="1" saveData="1">
    <dbPr connection="Provider=Microsoft.Mashup.OleDb.1;Data Source=$Workbook$;Location=R_Performances;Extended Properties=" command="SELECT * FROM [R_Performances]"/>
  </connection>
  <connection id="41" xr16:uid="{944F8995-F995-491D-BA57-2792F948AF6F}" keepAlive="1" name="Requête - R_Chat_BZH" description="Connexion à la requête « R_Chat_BZH » dans le classeur." type="5" refreshedVersion="8" background="1" saveData="1">
    <dbPr connection="Provider=Microsoft.Mashup.OleDb.1;Data Source=$Workbook$;Location=R_Chat_BZH;Extended Properties=" command="SELECT * FROM [R_Chat_BZH]"/>
  </connection>
</connections>
</file>

<file path=xl/styles.xml><?xml version="1.0" encoding="utf-8"?>
<styleSheet xmlns="http://schemas.openxmlformats.org/spreadsheetml/2006/main">
  <numFmts count="2">
    <numFmt numFmtId="164" formatCode="DD/MM/YYYY"/>
    <numFmt numFmtId="165" formatCode="yyyy-mm-dd"/>
  </numFmts>
  <fonts count="11">
    <font>
      <name val="Calibri"/>
      <family val="2"/>
      <color theme="1"/>
      <sz val="11"/>
      <scheme val="minor"/>
    </font>
    <font>
      <name val="Arial"/>
      <b val="1"/>
      <color rgb="001F3864"/>
      <sz val="16"/>
    </font>
    <font>
      <name val="Arial"/>
      <i val="1"/>
      <color rgb="00595959"/>
      <sz val="10"/>
    </font>
    <font>
      <name val="Arial"/>
      <b val="1"/>
      <color rgb="00FFFFFF"/>
      <sz val="10"/>
    </font>
    <font>
      <name val="Arial"/>
      <b val="1"/>
      <color rgb="001F3864"/>
      <sz val="11"/>
    </font>
    <font>
      <name val="Arial"/>
      <b val="1"/>
      <sz val="10"/>
    </font>
    <font>
      <name val="Arial"/>
      <color rgb="000000FF"/>
      <sz val="10"/>
    </font>
    <font>
      <name val="Arial"/>
      <sz val="10"/>
    </font>
    <font>
      <name val="Arial"/>
      <i val="1"/>
      <color rgb="00375623"/>
      <sz val="10"/>
    </font>
    <font>
      <name val="Arial"/>
      <b val="1"/>
      <color rgb="001F3864"/>
      <sz val="12"/>
    </font>
    <font>
      <name val="Arial"/>
      <color rgb="000563C1"/>
      <sz val="10"/>
      <u val="single"/>
    </font>
  </fonts>
  <fills count="5">
    <fill>
      <patternFill/>
    </fill>
    <fill>
      <patternFill patternType="gray125"/>
    </fill>
    <fill>
      <patternFill patternType="solid">
        <fgColor rgb="001F3864"/>
      </patternFill>
    </fill>
    <fill>
      <patternFill patternType="solid">
        <fgColor rgb="00DDEBF7"/>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5" fillId="0" borderId="0" pivotButton="0" quotePrefix="0" xfId="0"/>
    <xf numFmtId="0" fontId="4" fillId="3" borderId="0" pivotButton="0" quotePrefix="0" xfId="0"/>
    <xf numFmtId="0" fontId="7" fillId="0" borderId="0" pivotButton="0" quotePrefix="0" xfId="0"/>
    <xf numFmtId="0" fontId="5" fillId="0" borderId="1" applyAlignment="1" pivotButton="0" quotePrefix="0" xfId="0">
      <alignment vertical="center" wrapText="1"/>
    </xf>
    <xf numFmtId="0" fontId="6" fillId="4" borderId="1" applyAlignment="1" pivotButton="0" quotePrefix="0" xfId="0">
      <alignment horizontal="left" vertical="center"/>
    </xf>
    <xf numFmtId="0" fontId="7" fillId="0" borderId="1" applyAlignment="1" pivotButton="0" quotePrefix="0" xfId="0">
      <alignment vertical="top" wrapText="1"/>
    </xf>
    <xf numFmtId="0" fontId="7" fillId="0" borderId="1" applyAlignment="1" pivotButton="0" quotePrefix="0" xfId="0">
      <alignment vertical="center" wrapText="1"/>
    </xf>
    <xf numFmtId="0" fontId="8" fillId="0" borderId="1" pivotButton="0" quotePrefix="0" xfId="0"/>
    <xf numFmtId="0" fontId="2" fillId="0" borderId="1" applyAlignment="1" pivotButton="0" quotePrefix="0" xfId="0">
      <alignment vertical="top" wrapText="1"/>
    </xf>
    <xf numFmtId="164" fontId="6" fillId="4" borderId="1" applyAlignment="1" pivotButton="0" quotePrefix="0" xfId="0">
      <alignment horizontal="left" vertical="center"/>
    </xf>
    <xf numFmtId="1" fontId="6" fillId="4" borderId="1" applyAlignment="1" pivotButton="0" quotePrefix="0" xfId="0">
      <alignment horizontal="left" vertical="center"/>
    </xf>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9" fillId="3" borderId="0" applyAlignment="1" pivotButton="0" quotePrefix="0" xfId="0">
      <alignment vertical="top" wrapText="1"/>
    </xf>
    <xf numFmtId="0" fontId="7" fillId="0" borderId="0" applyAlignment="1" pivotButton="0" quotePrefix="0" xfId="0">
      <alignment vertical="top" wrapText="1"/>
    </xf>
    <xf numFmtId="0" fontId="10" fillId="0" borderId="1" applyAlignment="1" pivotButton="0" quotePrefix="0" xfId="0">
      <alignment vertical="top" wrapText="1"/>
    </xf>
    <xf numFmtId="0" fontId="7" fillId="0" borderId="1" pivotButton="0" quotePrefix="0" xfId="0"/>
    <xf numFmtId="0" fontId="5" fillId="0" borderId="1" pivotButton="0" quotePrefix="0" xfId="0"/>
    <xf numFmtId="2" fontId="6" fillId="4" borderId="1" pivotButton="0" quotePrefix="0" xfId="0"/>
    <xf numFmtId="164" fontId="6" fillId="4" borderId="1" pivotButton="0" quotePrefix="0" xfId="0"/>
    <xf numFmtId="0" fontId="6" fillId="4" borderId="1" pivotButton="0" quotePrefix="0" xfId="0"/>
    <xf numFmtId="2" fontId="7"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styles" Target="styles.xml" Id="rId47"/><Relationship Type="http://schemas.openxmlformats.org/officeDocument/2006/relationships/theme" Target="theme/theme1.xml" Id="rId48"/><Relationship Type="http://schemas.openxmlformats.org/officeDocument/2006/relationships/connections" Target="connections.xml" Id="rId900"/><Relationship Type="http://schemas.openxmlformats.org/officeDocument/2006/relationships/customXml" Target="../customXml/item1.xml" Id="rId901"/></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eesExternes_1" connectionId="1" xr16:uid="{F4ABAAFB-F86A-425B-BC13-095960D7A916}"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onneesExternes_2" connectionId="2" xr16:uid="{77E681CF-DD90-42D7-8B17-D03E8EF6BC3C}"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DonneesExternes_3" connectionId="3" xr16:uid="{9590E964-8DFB-4B8D-B991-5668F652B22B}"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DonneesExternes_4" connectionId="4" xr16:uid="{071C0F60-A148-42EB-A15F-959675F0341A}"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DonneesExternes_5" connectionId="5" xr16:uid="{9BFB2835-0C3A-4D7B-AFAB-03B6D69E7A27}"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DonneesExternes_6" connectionId="6" xr16:uid="{D0233BBA-C5F3-404B-865D-66A1CE955FA7}"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DonneesExternes_7" connectionId="7" xr16:uid="{8D1BEDB3-D941-4E31-A416-FCD128F33DF7}"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DonneesExternes_8" connectionId="8" xr16:uid="{0A2C4BB8-71F7-4695-BAF9-A9D34AB2B6C7}"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DonneesExternes_9" connectionId="9" xr16:uid="{A6D397E1-2B46-4D0E-B317-3F9D3DE62304}"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DonneesExternes_10" connectionId="10" xr16:uid="{1B0A5338-05E3-474E-85D3-D358C9BD5F08}"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DonneesExternes_11" connectionId="11" xr16:uid="{DE045971-A708-4359-9013-88FD138C3283}"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DonneesExternes_12" connectionId="12" xr16:uid="{9370A7B1-2BE8-43E1-B51C-2EAF74170452}"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DonneesExternes_13" connectionId="13" xr16:uid="{997BA698-F4BB-46F5-9700-851F2ADA334F}"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DonneesExternes_14" connectionId="14" xr16:uid="{70E2EE02-1CA3-4A42-9DB5-089022E898D6}"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DonneesExternes_15" connectionId="15" xr16:uid="{A6138110-959F-4D59-A24B-B1F61315052C}"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16.xml><?xml version="1.0" encoding="utf-8"?>
<queryTable xmlns="http://schemas.openxmlformats.org/spreadsheetml/2006/main" xmlns:mc="http://schemas.openxmlformats.org/markup-compatibility/2006" xmlns:xr16="http://schemas.microsoft.com/office/spreadsheetml/2017/revision16" mc:Ignorable="xr16" name="DonneesExternes_16" connectionId="16" xr16:uid="{F871CFCF-17C1-4765-85E1-327697B72CCA}"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17.xml><?xml version="1.0" encoding="utf-8"?>
<queryTable xmlns="http://schemas.openxmlformats.org/spreadsheetml/2006/main" xmlns:mc="http://schemas.openxmlformats.org/markup-compatibility/2006" xmlns:xr16="http://schemas.microsoft.com/office/spreadsheetml/2017/revision16" mc:Ignorable="xr16" name="DonneesExternes_17" connectionId="17" xr16:uid="{2E8105F7-5B91-40C5-B2D8-427AC68AEAC8}"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18.xml><?xml version="1.0" encoding="utf-8"?>
<queryTable xmlns="http://schemas.openxmlformats.org/spreadsheetml/2006/main" xmlns:mc="http://schemas.openxmlformats.org/markup-compatibility/2006" xmlns:xr16="http://schemas.microsoft.com/office/spreadsheetml/2017/revision16" mc:Ignorable="xr16" name="DonneesExternes_18" connectionId="18" xr16:uid="{027371A7-E37B-49E2-9137-ACDBF4791025}"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19.xml><?xml version="1.0" encoding="utf-8"?>
<queryTable xmlns="http://schemas.openxmlformats.org/spreadsheetml/2006/main" xmlns:mc="http://schemas.openxmlformats.org/markup-compatibility/2006" xmlns:xr16="http://schemas.microsoft.com/office/spreadsheetml/2017/revision16" mc:Ignorable="xr16" name="DonneesExternes_19" connectionId="19" xr16:uid="{54A7D9B0-DFF7-4D35-AE0C-D181A1A564A2}"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20.xml><?xml version="1.0" encoding="utf-8"?>
<queryTable xmlns="http://schemas.openxmlformats.org/spreadsheetml/2006/main" xmlns:mc="http://schemas.openxmlformats.org/markup-compatibility/2006" xmlns:xr16="http://schemas.microsoft.com/office/spreadsheetml/2017/revision16" mc:Ignorable="xr16" name="DonneesExternes_20" connectionId="20" xr16:uid="{3FF54A83-F00F-4755-B508-C80D7333591B}"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21.xml><?xml version="1.0" encoding="utf-8"?>
<queryTable xmlns="http://schemas.openxmlformats.org/spreadsheetml/2006/main" xmlns:mc="http://schemas.openxmlformats.org/markup-compatibility/2006" xmlns:xr16="http://schemas.microsoft.com/office/spreadsheetml/2017/revision16" mc:Ignorable="xr16" name="DonneesExternes_21" connectionId="21" xr16:uid="{BC5AAB9B-BC1A-410F-AB78-9FF04BDAFE97}"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22.xml><?xml version="1.0" encoding="utf-8"?>
<queryTable xmlns="http://schemas.openxmlformats.org/spreadsheetml/2006/main" xmlns:mc="http://schemas.openxmlformats.org/markup-compatibility/2006" xmlns:xr16="http://schemas.microsoft.com/office/spreadsheetml/2017/revision16" mc:Ignorable="xr16" name="DonneesExternes_22" connectionId="22" xr16:uid="{332C1488-7E71-4C26-9493-89F376A809A3}"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23.xml><?xml version="1.0" encoding="utf-8"?>
<queryTable xmlns="http://schemas.openxmlformats.org/spreadsheetml/2006/main" xmlns:mc="http://schemas.openxmlformats.org/markup-compatibility/2006" xmlns:xr16="http://schemas.microsoft.com/office/spreadsheetml/2017/revision16" mc:Ignorable="xr16" name="DonneesExternes_23" connectionId="23" xr16:uid="{A661177E-3002-47FA-8CEE-62613ABCCE13}"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24.xml><?xml version="1.0" encoding="utf-8"?>
<queryTable xmlns="http://schemas.openxmlformats.org/spreadsheetml/2006/main" xmlns:mc="http://schemas.openxmlformats.org/markup-compatibility/2006" xmlns:xr16="http://schemas.microsoft.com/office/spreadsheetml/2017/revision16" mc:Ignorable="xr16" name="DonneesExternes_24" connectionId="24" xr16:uid="{7440621F-E55C-4DBE-BEB5-AE7C84812C1C}"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25.xml><?xml version="1.0" encoding="utf-8"?>
<queryTable xmlns="http://schemas.openxmlformats.org/spreadsheetml/2006/main" xmlns:mc="http://schemas.openxmlformats.org/markup-compatibility/2006" xmlns:xr16="http://schemas.microsoft.com/office/spreadsheetml/2017/revision16" mc:Ignorable="xr16" name="DonneesExternes_25" connectionId="25" xr16:uid="{C97E7CE5-601C-466A-81D3-5C4FFBF2C3E8}"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26.xml><?xml version="1.0" encoding="utf-8"?>
<queryTable xmlns="http://schemas.openxmlformats.org/spreadsheetml/2006/main" xmlns:mc="http://schemas.openxmlformats.org/markup-compatibility/2006" xmlns:xr16="http://schemas.microsoft.com/office/spreadsheetml/2017/revision16" mc:Ignorable="xr16" name="DonneesExternes_26" connectionId="26" xr16:uid="{135CC7FA-2222-4ACE-AA4A-E2B112AC9371}"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27.xml><?xml version="1.0" encoding="utf-8"?>
<queryTable xmlns="http://schemas.openxmlformats.org/spreadsheetml/2006/main" xmlns:mc="http://schemas.openxmlformats.org/markup-compatibility/2006" xmlns:xr16="http://schemas.microsoft.com/office/spreadsheetml/2017/revision16" mc:Ignorable="xr16" name="DonneesExternes_27" connectionId="27" xr16:uid="{FE3C066C-B447-422C-AED4-E61C8CDAC221}"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28.xml><?xml version="1.0" encoding="utf-8"?>
<queryTable xmlns="http://schemas.openxmlformats.org/spreadsheetml/2006/main" xmlns:mc="http://schemas.openxmlformats.org/markup-compatibility/2006" xmlns:xr16="http://schemas.microsoft.com/office/spreadsheetml/2017/revision16" mc:Ignorable="xr16" name="DonneesExternes_28" connectionId="28" xr16:uid="{4AF1B821-FC63-4355-828D-97A697840237}"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29.xml><?xml version="1.0" encoding="utf-8"?>
<queryTable xmlns="http://schemas.openxmlformats.org/spreadsheetml/2006/main" xmlns:mc="http://schemas.openxmlformats.org/markup-compatibility/2006" xmlns:xr16="http://schemas.microsoft.com/office/spreadsheetml/2017/revision16" mc:Ignorable="xr16" name="DonneesExternes_29" connectionId="29" xr16:uid="{6806C153-17CE-4913-BD34-61E184134258}"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30.xml><?xml version="1.0" encoding="utf-8"?>
<queryTable xmlns="http://schemas.openxmlformats.org/spreadsheetml/2006/main" xmlns:mc="http://schemas.openxmlformats.org/markup-compatibility/2006" xmlns:xr16="http://schemas.microsoft.com/office/spreadsheetml/2017/revision16" mc:Ignorable="xr16" name="DonneesExternes_30" connectionId="30" xr16:uid="{FA927A6C-585F-4819-A90D-2E73DEF6B90A}"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31.xml><?xml version="1.0" encoding="utf-8"?>
<queryTable xmlns="http://schemas.openxmlformats.org/spreadsheetml/2006/main" xmlns:mc="http://schemas.openxmlformats.org/markup-compatibility/2006" xmlns:xr16="http://schemas.microsoft.com/office/spreadsheetml/2017/revision16" mc:Ignorable="xr16" name="DonneesExternes_31" connectionId="31" xr16:uid="{26E8F0DF-30F7-4641-9031-5731DAC24218}"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32.xml><?xml version="1.0" encoding="utf-8"?>
<queryTable xmlns="http://schemas.openxmlformats.org/spreadsheetml/2006/main" xmlns:mc="http://schemas.openxmlformats.org/markup-compatibility/2006" xmlns:xr16="http://schemas.microsoft.com/office/spreadsheetml/2017/revision16" mc:Ignorable="xr16" name="DonneesExternes_32" connectionId="32" xr16:uid="{EC595A35-C8CF-4338-A119-C88A4A28A648}"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33.xml><?xml version="1.0" encoding="utf-8"?>
<queryTable xmlns="http://schemas.openxmlformats.org/spreadsheetml/2006/main" xmlns:mc="http://schemas.openxmlformats.org/markup-compatibility/2006" xmlns:xr16="http://schemas.microsoft.com/office/spreadsheetml/2017/revision16" mc:Ignorable="xr16" name="DonneesExternes_33" connectionId="33" xr16:uid="{98ED58BD-CB15-437E-AAC4-06C1021E8722}"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34.xml><?xml version="1.0" encoding="utf-8"?>
<queryTable xmlns="http://schemas.openxmlformats.org/spreadsheetml/2006/main" xmlns:mc="http://schemas.openxmlformats.org/markup-compatibility/2006" xmlns:xr16="http://schemas.microsoft.com/office/spreadsheetml/2017/revision16" mc:Ignorable="xr16" name="DonneesExternes_34" connectionId="34" xr16:uid="{FBA1BDF7-4AC0-4097-A5A0-4C5E3B8DC62F}"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35.xml><?xml version="1.0" encoding="utf-8"?>
<queryTable xmlns="http://schemas.openxmlformats.org/spreadsheetml/2006/main" xmlns:mc="http://schemas.openxmlformats.org/markup-compatibility/2006" xmlns:xr16="http://schemas.microsoft.com/office/spreadsheetml/2017/revision16" mc:Ignorable="xr16" name="DonneesExternes_35" connectionId="35" xr16:uid="{C05986CC-CB27-4ED6-8480-C95AEDEDC320}"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36.xml><?xml version="1.0" encoding="utf-8"?>
<queryTable xmlns="http://schemas.openxmlformats.org/spreadsheetml/2006/main" xmlns:mc="http://schemas.openxmlformats.org/markup-compatibility/2006" xmlns:xr16="http://schemas.microsoft.com/office/spreadsheetml/2017/revision16" mc:Ignorable="xr16" name="DonneesExternes_36" connectionId="36" xr16:uid="{DBE62D8E-DB9D-4D86-9513-AC239FB34D0F}"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37.xml><?xml version="1.0" encoding="utf-8"?>
<queryTable xmlns="http://schemas.openxmlformats.org/spreadsheetml/2006/main" xmlns:mc="http://schemas.openxmlformats.org/markup-compatibility/2006" xmlns:xr16="http://schemas.microsoft.com/office/spreadsheetml/2017/revision16" mc:Ignorable="xr16" name="DonneesExternes_37" connectionId="37" xr16:uid="{D4E67B06-C775-4547-A93E-B95188DA6C31}"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38.xml><?xml version="1.0" encoding="utf-8"?>
<queryTable xmlns="http://schemas.openxmlformats.org/spreadsheetml/2006/main" xmlns:mc="http://schemas.openxmlformats.org/markup-compatibility/2006" xmlns:xr16="http://schemas.microsoft.com/office/spreadsheetml/2017/revision16" mc:Ignorable="xr16" name="DonneesExternes_38" connectionId="38" xr16:uid="{D9DEDC5A-6DC1-4973-96EB-8124BCA04DC4}"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39.xml><?xml version="1.0" encoding="utf-8"?>
<queryTable xmlns="http://schemas.openxmlformats.org/spreadsheetml/2006/main" xmlns:mc="http://schemas.openxmlformats.org/markup-compatibility/2006" xmlns:xr16="http://schemas.microsoft.com/office/spreadsheetml/2017/revision16" mc:Ignorable="xr16" name="DonneesExternes_39" connectionId="39" xr16:uid="{65948010-7A3E-455D-A313-592C7ECC6456}"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40.xml><?xml version="1.0" encoding="utf-8"?>
<queryTable xmlns="http://schemas.openxmlformats.org/spreadsheetml/2006/main" xmlns:mc="http://schemas.openxmlformats.org/markup-compatibility/2006" xmlns:xr16="http://schemas.microsoft.com/office/spreadsheetml/2017/revision16" mc:Ignorable="xr16" name="DonneesExternes_40" connectionId="40" xr16:uid="{0662CD2A-5B74-4FA1-B598-6AA01B74D81F}"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queryTables/queryTable41.xml><?xml version="1.0" encoding="utf-8"?>
<queryTable xmlns="http://schemas.openxmlformats.org/spreadsheetml/2006/main" xmlns:mc="http://schemas.openxmlformats.org/markup-compatibility/2006" xmlns:xr16="http://schemas.microsoft.com/office/spreadsheetml/2017/revision16" mc:Ignorable="xr16" name="DonneesExternes_41" connectionId="41" xr16:uid="{32340D59-4788-4389-A2EA-8C4A54AEB8D3}" autoFormatId="16" applyNumberFormats="0" applyBorderFormats="0" applyFontFormats="0" applyPatternFormats="0" applyAlignmentFormats="0" applyWidthHeightFormats="0">
  <queryTableRefresh nextId="2">
    <queryTableFields count="1">
      <queryTableField id="1" name="info" tableColumnId="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_rels/table19.xml.rels><?xml version="1.0" encoding="UTF-8" standalone="yes"?>
<Relationships xmlns="http://schemas.openxmlformats.org/package/2006/relationships"><Relationship Id="rId1" Type="http://schemas.openxmlformats.org/officeDocument/2006/relationships/queryTable" Target="../queryTables/queryTable19.xml"/></Relationships>
</file>

<file path=xl/tables/_rels/table20.xml.rels><?xml version="1.0" encoding="UTF-8" standalone="yes"?>
<Relationships xmlns="http://schemas.openxmlformats.org/package/2006/relationships"><Relationship Id="rId1" Type="http://schemas.openxmlformats.org/officeDocument/2006/relationships/queryTable" Target="../queryTables/queryTable20.xml"/></Relationships>
</file>

<file path=xl/tables/_rels/table21.xml.rels><?xml version="1.0" encoding="UTF-8" standalone="yes"?>
<Relationships xmlns="http://schemas.openxmlformats.org/package/2006/relationships"><Relationship Id="rId1" Type="http://schemas.openxmlformats.org/officeDocument/2006/relationships/queryTable" Target="../queryTables/queryTable21.xml"/></Relationships>
</file>

<file path=xl/tables/_rels/table22.xml.rels><?xml version="1.0" encoding="UTF-8" standalone="yes"?>
<Relationships xmlns="http://schemas.openxmlformats.org/package/2006/relationships"><Relationship Id="rId1" Type="http://schemas.openxmlformats.org/officeDocument/2006/relationships/queryTable" Target="../queryTables/queryTable22.xml"/></Relationships>
</file>

<file path=xl/tables/_rels/table23.xml.rels><?xml version="1.0" encoding="UTF-8" standalone="yes"?>
<Relationships xmlns="http://schemas.openxmlformats.org/package/2006/relationships"><Relationship Id="rId1" Type="http://schemas.openxmlformats.org/officeDocument/2006/relationships/queryTable" Target="../queryTables/queryTable23.xml"/></Relationships>
</file>

<file path=xl/tables/_rels/table24.xml.rels><?xml version="1.0" encoding="UTF-8" standalone="yes"?>
<Relationships xmlns="http://schemas.openxmlformats.org/package/2006/relationships"><Relationship Id="rId1" Type="http://schemas.openxmlformats.org/officeDocument/2006/relationships/queryTable" Target="../queryTables/queryTable24.xml"/></Relationships>
</file>

<file path=xl/tables/_rels/table25.xml.rels><?xml version="1.0" encoding="UTF-8" standalone="yes"?>
<Relationships xmlns="http://schemas.openxmlformats.org/package/2006/relationships"><Relationship Id="rId1" Type="http://schemas.openxmlformats.org/officeDocument/2006/relationships/queryTable" Target="../queryTables/queryTable25.xml"/></Relationships>
</file>

<file path=xl/tables/_rels/table26.xml.rels><?xml version="1.0" encoding="UTF-8" standalone="yes"?>
<Relationships xmlns="http://schemas.openxmlformats.org/package/2006/relationships"><Relationship Id="rId1" Type="http://schemas.openxmlformats.org/officeDocument/2006/relationships/queryTable" Target="../queryTables/queryTable26.xml"/></Relationships>
</file>

<file path=xl/tables/_rels/table27.xml.rels><?xml version="1.0" encoding="UTF-8" standalone="yes"?>
<Relationships xmlns="http://schemas.openxmlformats.org/package/2006/relationships"><Relationship Id="rId1" Type="http://schemas.openxmlformats.org/officeDocument/2006/relationships/queryTable" Target="../queryTables/queryTable27.xml"/></Relationships>
</file>

<file path=xl/tables/_rels/table28.xml.rels><?xml version="1.0" encoding="UTF-8" standalone="yes"?>
<Relationships xmlns="http://schemas.openxmlformats.org/package/2006/relationships"><Relationship Id="rId1" Type="http://schemas.openxmlformats.org/officeDocument/2006/relationships/queryTable" Target="../queryTables/queryTable28.xml"/></Relationships>
</file>

<file path=xl/tables/_rels/table29.xml.rels><?xml version="1.0" encoding="UTF-8" standalone="yes"?>
<Relationships xmlns="http://schemas.openxmlformats.org/package/2006/relationships"><Relationship Id="rId1" Type="http://schemas.openxmlformats.org/officeDocument/2006/relationships/queryTable" Target="../queryTables/queryTable29.xml"/></Relationships>
</file>

<file path=xl/tables/_rels/table30.xml.rels><?xml version="1.0" encoding="UTF-8" standalone="yes"?>
<Relationships xmlns="http://schemas.openxmlformats.org/package/2006/relationships"><Relationship Id="rId1" Type="http://schemas.openxmlformats.org/officeDocument/2006/relationships/queryTable" Target="../queryTables/queryTable30.xml"/></Relationships>
</file>

<file path=xl/tables/_rels/table31.xml.rels><?xml version="1.0" encoding="UTF-8" standalone="yes"?>
<Relationships xmlns="http://schemas.openxmlformats.org/package/2006/relationships"><Relationship Id="rId1" Type="http://schemas.openxmlformats.org/officeDocument/2006/relationships/queryTable" Target="../queryTables/queryTable31.xml"/></Relationships>
</file>

<file path=xl/tables/_rels/table32.xml.rels><?xml version="1.0" encoding="UTF-8" standalone="yes"?>
<Relationships xmlns="http://schemas.openxmlformats.org/package/2006/relationships"><Relationship Id="rId1" Type="http://schemas.openxmlformats.org/officeDocument/2006/relationships/queryTable" Target="../queryTables/queryTable32.xml"/></Relationships>
</file>

<file path=xl/tables/_rels/table33.xml.rels><?xml version="1.0" encoding="UTF-8" standalone="yes"?>
<Relationships xmlns="http://schemas.openxmlformats.org/package/2006/relationships"><Relationship Id="rId1" Type="http://schemas.openxmlformats.org/officeDocument/2006/relationships/queryTable" Target="../queryTables/queryTable33.xml"/></Relationships>
</file>

<file path=xl/tables/_rels/table34.xml.rels><?xml version="1.0" encoding="UTF-8" standalone="yes"?>
<Relationships xmlns="http://schemas.openxmlformats.org/package/2006/relationships"><Relationship Id="rId1" Type="http://schemas.openxmlformats.org/officeDocument/2006/relationships/queryTable" Target="../queryTables/queryTable34.xml"/></Relationships>
</file>

<file path=xl/tables/_rels/table35.xml.rels><?xml version="1.0" encoding="UTF-8" standalone="yes"?>
<Relationships xmlns="http://schemas.openxmlformats.org/package/2006/relationships"><Relationship Id="rId1" Type="http://schemas.openxmlformats.org/officeDocument/2006/relationships/queryTable" Target="../queryTables/queryTable35.xml"/></Relationships>
</file>

<file path=xl/tables/_rels/table36.xml.rels><?xml version="1.0" encoding="UTF-8" standalone="yes"?>
<Relationships xmlns="http://schemas.openxmlformats.org/package/2006/relationships"><Relationship Id="rId1" Type="http://schemas.openxmlformats.org/officeDocument/2006/relationships/queryTable" Target="../queryTables/queryTable36.xml"/></Relationships>
</file>

<file path=xl/tables/_rels/table37.xml.rels><?xml version="1.0" encoding="UTF-8" standalone="yes"?>
<Relationships xmlns="http://schemas.openxmlformats.org/package/2006/relationships"><Relationship Id="rId1" Type="http://schemas.openxmlformats.org/officeDocument/2006/relationships/queryTable" Target="../queryTables/queryTable37.xml"/></Relationships>
</file>

<file path=xl/tables/_rels/table38.xml.rels><?xml version="1.0" encoding="UTF-8" standalone="yes"?>
<Relationships xmlns="http://schemas.openxmlformats.org/package/2006/relationships"><Relationship Id="rId1" Type="http://schemas.openxmlformats.org/officeDocument/2006/relationships/queryTable" Target="../queryTables/queryTable38.xml"/></Relationships>
</file>

<file path=xl/tables/_rels/table39.xml.rels><?xml version="1.0" encoding="UTF-8" standalone="yes"?>
<Relationships xmlns="http://schemas.openxmlformats.org/package/2006/relationships"><Relationship Id="rId1" Type="http://schemas.openxmlformats.org/officeDocument/2006/relationships/queryTable" Target="../queryTables/queryTable39.xml"/></Relationships>
</file>

<file path=xl/tables/_rels/table40.xml.rels><?xml version="1.0" encoding="UTF-8" standalone="yes"?>
<Relationships xmlns="http://schemas.openxmlformats.org/package/2006/relationships"><Relationship Id="rId1" Type="http://schemas.openxmlformats.org/officeDocument/2006/relationships/queryTable" Target="../queryTables/queryTable40.xml"/></Relationships>
</file>

<file path=xl/tables/_rels/table41.xml.rels><?xml version="1.0" encoding="UTF-8" standalone="yes"?>
<Relationships xmlns="http://schemas.openxmlformats.org/package/2006/relationships"><Relationship Id="rId1" Type="http://schemas.openxmlformats.org/officeDocument/2006/relationships/queryTable" Target="../queryTables/queryTable41.xml"/></Relationships>
</file>

<file path=xl/tables/table1.xml><?xml version="1.0" encoding="utf-8"?>
<table xmlns="http://schemas.openxmlformats.org/spreadsheetml/2006/main" tableType="queryTable" totalsRowShown="0" id="1" name="J_Programme" displayName="J_Programme" ref="A1:A2">
  <autoFilter ref="A1:A2"/>
  <tableColumns count="1">
    <tableColumn id="1" uniqueName="1" name="info" queryTableFieldId="1"/>
  </tableColumns>
  <tableStyleInfo name="TableStyleMedium2" showFirstColumn="0" showLastColumn="0" showRowStripes="1" showColumnStripes="0"/>
</table>
</file>

<file path=xl/tables/table2.xml><?xml version="1.0" encoding="utf-8"?>
<table xmlns="http://schemas.openxmlformats.org/spreadsheetml/2006/main" tableType="queryTable" totalsRowShown="0" id="2" name="J_Quinte" displayName="J_Quinte" ref="A1:A2">
  <autoFilter ref="A1:A2"/>
  <tableColumns count="1">
    <tableColumn id="1" uniqueName="1" name="info" queryTableFieldId="1"/>
  </tableColumns>
  <tableStyleInfo name="TableStyleMedium2" showFirstColumn="0" showLastColumn="0" showRowStripes="1" showColumnStripes="0"/>
</table>
</file>

<file path=xl/tables/table3.xml><?xml version="1.0" encoding="utf-8"?>
<table xmlns="http://schemas.openxmlformats.org/spreadsheetml/2006/main" tableType="queryTable" totalsRowShown="0" id="3" name="J_Cotes_courses" displayName="J_Cotes_courses" ref="A1:A2">
  <autoFilter ref="A1:A2"/>
  <tableColumns count="1">
    <tableColumn id="1" uniqueName="1" name="info" queryTableFieldId="1"/>
  </tableColumns>
  <tableStyleInfo name="TableStyleMedium2" showFirstColumn="0" showLastColumn="0" showRowStripes="1" showColumnStripes="0"/>
</table>
</file>

<file path=xl/tables/table4.xml><?xml version="1.0" encoding="utf-8"?>
<table xmlns="http://schemas.openxmlformats.org/spreadsheetml/2006/main" tableType="queryTable" totalsRowShown="0" id="4" name="J_Cotes" displayName="J_Cotes" ref="A1:A2">
  <autoFilter ref="A1:A2"/>
  <tableColumns count="1">
    <tableColumn id="1" uniqueName="1" name="info" queryTableFieldId="1"/>
  </tableColumns>
  <tableStyleInfo name="TableStyleMedium2" showFirstColumn="0" showLastColumn="0" showRowStripes="1" showColumnStripes="0"/>
</table>
</file>

<file path=xl/tables/table5.xml><?xml version="1.0" encoding="utf-8"?>
<table xmlns="http://schemas.openxmlformats.org/spreadsheetml/2006/main" tableType="queryTable" totalsRowShown="0" id="5" name="J_Value_direct" displayName="J_Value_direct" ref="A1:A2">
  <autoFilter ref="A1:A2"/>
  <tableColumns count="1">
    <tableColumn id="1" uniqueName="1" name="info" queryTableFieldId="1"/>
  </tableColumns>
  <tableStyleInfo name="TableStyleMedium2" showFirstColumn="0" showLastColumn="0" showRowStripes="1" showColumnStripes="0"/>
</table>
</file>

<file path=xl/tables/table6.xml><?xml version="1.0" encoding="utf-8"?>
<table xmlns="http://schemas.openxmlformats.org/spreadsheetml/2006/main" tableType="queryTable" totalsRowShown="0" id="6" name="J_Partants" displayName="J_Partants" ref="A1:A2">
  <autoFilter ref="A1:A2"/>
  <tableColumns count="1">
    <tableColumn id="1" uniqueName="1" name="info" queryTableFieldId="1"/>
  </tableColumns>
  <tableStyleInfo name="TableStyleMedium2" showFirstColumn="0" showLastColumn="0" showRowStripes="1" showColumnStripes="0"/>
</table>
</file>

<file path=xl/tables/table7.xml><?xml version="1.0" encoding="utf-8"?>
<table xmlns="http://schemas.openxmlformats.org/spreadsheetml/2006/main" tableType="queryTable" totalsRowShown="0" id="7" name="J_Resultats" displayName="J_Resultats" ref="A1:A2">
  <autoFilter ref="A1:A2"/>
  <tableColumns count="1">
    <tableColumn id="1" uniqueName="1" name="info" queryTableFieldId="1"/>
  </tableColumns>
  <tableStyleInfo name="TableStyleMedium2" showFirstColumn="0" showLastColumn="0" showRowStripes="1" showColumnStripes="0"/>
</table>
</file>

<file path=xl/tables/table8.xml><?xml version="1.0" encoding="utf-8"?>
<table xmlns="http://schemas.openxmlformats.org/spreadsheetml/2006/main" tableType="queryTable" totalsRowShown="0" id="8" name="J_Rapports" displayName="J_Rapports" ref="A1:A2">
  <autoFilter ref="A1:A2"/>
  <tableColumns count="1">
    <tableColumn id="1" uniqueName="1" name="info" queryTableFieldId="1"/>
  </tableColumns>
  <tableStyleInfo name="TableStyleMedium2" showFirstColumn="0" showLastColumn="0" showRowStripes="1" showColumnStripes="0"/>
</table>
</file>

<file path=xl/tables/table9.xml><?xml version="1.0" encoding="utf-8"?>
<table xmlns="http://schemas.openxmlformats.org/spreadsheetml/2006/main" tableType="queryTable" totalsRowShown="0" id="9" name="J_Stats_premium" displayName="J_Stats_premium" ref="A1:A2">
  <autoFilter ref="A1:A2"/>
  <tableColumns count="1">
    <tableColumn id="1" uniqueName="1" name="info" queryTableFieldId="1"/>
  </tableColumns>
  <tableStyleInfo name="TableStyleMedium2" showFirstColumn="0" showLastColumn="0" showRowStripes="1" showColumnStripes="0"/>
</table>
</file>

<file path=xl/tables/table10.xml><?xml version="1.0" encoding="utf-8"?>
<table xmlns="http://schemas.openxmlformats.org/spreadsheetml/2006/main" tableType="queryTable" totalsRowShown="0" id="10" name="J_Tops" displayName="J_Tops" ref="A1:A2">
  <autoFilter ref="A1:A2"/>
  <tableColumns count="1">
    <tableColumn id="1" uniqueName="1" name="info" queryTableFieldId="1"/>
  </tableColumns>
  <tableStyleInfo name="TableStyleMedium2" showFirstColumn="0" showLastColumn="0" showRowStripes="1" showColumnStripes="0"/>
</table>
</file>

<file path=xl/tables/table11.xml><?xml version="1.0" encoding="utf-8"?>
<table xmlns="http://schemas.openxmlformats.org/spreadsheetml/2006/main" tableType="queryTable" totalsRowShown="0" id="11" name="J_Value_bets" displayName="J_Value_bets" ref="A1:A2">
  <autoFilter ref="A1:A2"/>
  <tableColumns count="1">
    <tableColumn id="1" uniqueName="1" name="info" queryTableFieldId="1"/>
  </tableColumns>
  <tableStyleInfo name="TableStyleMedium2" showFirstColumn="0" showLastColumn="0" showRowStripes="1" showColumnStripes="0"/>
</table>
</file>

<file path=xl/tables/table12.xml><?xml version="1.0" encoding="utf-8"?>
<table xmlns="http://schemas.openxmlformats.org/spreadsheetml/2006/main" tableType="queryTable" totalsRowShown="0" id="12" name="J_Ecurie_BZH" displayName="J_Ecurie_BZH" ref="A1:A2">
  <autoFilter ref="A1:A2"/>
  <tableColumns count="1">
    <tableColumn id="1" uniqueName="1" name="info" queryTableFieldId="1"/>
  </tableColumns>
  <tableStyleInfo name="TableStyleMedium2" showFirstColumn="0" showLastColumn="0" showRowStripes="1" showColumnStripes="0"/>
</table>
</file>

<file path=xl/tables/table13.xml><?xml version="1.0" encoding="utf-8"?>
<table xmlns="http://schemas.openxmlformats.org/spreadsheetml/2006/main" tableType="queryTable" totalsRowShown="0" id="13" name="P_Programme" displayName="P_Programme" ref="A1:A2">
  <autoFilter ref="A1:A2"/>
  <tableColumns count="1">
    <tableColumn id="1" uniqueName="1" name="info" queryTableFieldId="1"/>
  </tableColumns>
  <tableStyleInfo name="TableStyleMedium2" showFirstColumn="0" showLastColumn="0" showRowStripes="1" showColumnStripes="0"/>
</table>
</file>

<file path=xl/tables/table14.xml><?xml version="1.0" encoding="utf-8"?>
<table xmlns="http://schemas.openxmlformats.org/spreadsheetml/2006/main" tableType="queryTable" totalsRowShown="0" id="14" name="P_Partants" displayName="P_Partants" ref="A1:A2">
  <autoFilter ref="A1:A2"/>
  <tableColumns count="1">
    <tableColumn id="1" uniqueName="1" name="info" queryTableFieldId="1"/>
  </tableColumns>
  <tableStyleInfo name="TableStyleMedium2" showFirstColumn="0" showLastColumn="0" showRowStripes="1" showColumnStripes="0"/>
</table>
</file>

<file path=xl/tables/table15.xml><?xml version="1.0" encoding="utf-8"?>
<table xmlns="http://schemas.openxmlformats.org/spreadsheetml/2006/main" tableType="queryTable" totalsRowShown="0" id="15" name="P_Resultats" displayName="P_Resultats" ref="A1:A2">
  <autoFilter ref="A1:A2"/>
  <tableColumns count="1">
    <tableColumn id="1" uniqueName="1" name="info" queryTableFieldId="1"/>
  </tableColumns>
  <tableStyleInfo name="TableStyleMedium2" showFirstColumn="0" showLastColumn="0" showRowStripes="1" showColumnStripes="0"/>
</table>
</file>

<file path=xl/tables/table16.xml><?xml version="1.0" encoding="utf-8"?>
<table xmlns="http://schemas.openxmlformats.org/spreadsheetml/2006/main" tableType="queryTable" totalsRowShown="0" id="16" name="P_Rapports" displayName="P_Rapports" ref="A1:A2">
  <autoFilter ref="A1:A2"/>
  <tableColumns count="1">
    <tableColumn id="1" uniqueName="1" name="info" queryTableFieldId="1"/>
  </tableColumns>
  <tableStyleInfo name="TableStyleMedium2" showFirstColumn="0" showLastColumn="0" showRowStripes="1" showColumnStripes="0"/>
</table>
</file>

<file path=xl/tables/table17.xml><?xml version="1.0" encoding="utf-8"?>
<table xmlns="http://schemas.openxmlformats.org/spreadsheetml/2006/main" tableType="queryTable" totalsRowShown="0" id="17" name="C_Partants" displayName="C_Partants" ref="A1:A2">
  <autoFilter ref="A1:A2"/>
  <tableColumns count="1">
    <tableColumn id="1" uniqueName="1" name="info" queryTableFieldId="1"/>
  </tableColumns>
  <tableStyleInfo name="TableStyleMedium2" showFirstColumn="0" showLastColumn="0" showRowStripes="1" showColumnStripes="0"/>
</table>
</file>

<file path=xl/tables/table18.xml><?xml version="1.0" encoding="utf-8"?>
<table xmlns="http://schemas.openxmlformats.org/spreadsheetml/2006/main" tableType="queryTable" totalsRowShown="0" id="18" name="C_Indicateurs" displayName="C_Indicateurs" ref="A1:A2">
  <autoFilter ref="A1:A2"/>
  <tableColumns count="1">
    <tableColumn id="1" uniqueName="1" name="info" queryTableFieldId="1"/>
  </tableColumns>
  <tableStyleInfo name="TableStyleMedium2" showFirstColumn="0" showLastColumn="0" showRowStripes="1" showColumnStripes="0"/>
</table>
</file>

<file path=xl/tables/table19.xml><?xml version="1.0" encoding="utf-8"?>
<table xmlns="http://schemas.openxmlformats.org/spreadsheetml/2006/main" tableType="queryTable" totalsRowShown="0" id="19" name="C_Cotes" displayName="C_Cotes" ref="A1:A2">
  <autoFilter ref="A1:A2"/>
  <tableColumns count="1">
    <tableColumn id="1" uniqueName="1" name="info" queryTableFieldId="1"/>
  </tableColumns>
  <tableStyleInfo name="TableStyleMedium2" showFirstColumn="0" showLastColumn="0" showRowStripes="1" showColumnStripes="0"/>
</table>
</file>

<file path=xl/tables/table20.xml><?xml version="1.0" encoding="utf-8"?>
<table xmlns="http://schemas.openxmlformats.org/spreadsheetml/2006/main" tableType="queryTable" totalsRowShown="0" id="20" name="C_Cotes_historique" displayName="C_Cotes_historique" ref="A1:A2">
  <autoFilter ref="A1:A2"/>
  <tableColumns count="1">
    <tableColumn id="1" uniqueName="1" name="info" queryTableFieldId="1"/>
  </tableColumns>
  <tableStyleInfo name="TableStyleMedium2" showFirstColumn="0" showLastColumn="0" showRowStripes="1" showColumnStripes="0"/>
</table>
</file>

<file path=xl/tables/table21.xml><?xml version="1.0" encoding="utf-8"?>
<table xmlns="http://schemas.openxmlformats.org/spreadsheetml/2006/main" tableType="queryTable" totalsRowShown="0" id="21" name="C_Mouvements" displayName="C_Mouvements" ref="A1:A2">
  <autoFilter ref="A1:A2"/>
  <tableColumns count="1">
    <tableColumn id="1" uniqueName="1" name="info" queryTableFieldId="1"/>
  </tableColumns>
  <tableStyleInfo name="TableStyleMedium2" showFirstColumn="0" showLastColumn="0" showRowStripes="1" showColumnStripes="0"/>
</table>
</file>

<file path=xl/tables/table22.xml><?xml version="1.0" encoding="utf-8"?>
<table xmlns="http://schemas.openxmlformats.org/spreadsheetml/2006/main" tableType="queryTable" totalsRowShown="0" id="22" name="C_Rapports" displayName="C_Rapports" ref="A1:A2">
  <autoFilter ref="A1:A2"/>
  <tableColumns count="1">
    <tableColumn id="1" uniqueName="1" name="info" queryTableFieldId="1"/>
  </tableColumns>
  <tableStyleInfo name="TableStyleMedium2" showFirstColumn="0" showLastColumn="0" showRowStripes="1" showColumnStripes="0"/>
</table>
</file>

<file path=xl/tables/table23.xml><?xml version="1.0" encoding="utf-8"?>
<table xmlns="http://schemas.openxmlformats.org/spreadsheetml/2006/main" tableType="queryTable" totalsRowShown="0" id="23" name="C_Arrivee" displayName="C_Arrivee" ref="A1:A2">
  <autoFilter ref="A1:A2"/>
  <tableColumns count="1">
    <tableColumn id="1" uniqueName="1" name="info" queryTableFieldId="1"/>
  </tableColumns>
  <tableStyleInfo name="TableStyleMedium2" showFirstColumn="0" showLastColumn="0" showRowStripes="1" showColumnStripes="0"/>
</table>
</file>

<file path=xl/tables/table24.xml><?xml version="1.0" encoding="utf-8"?>
<table xmlns="http://schemas.openxmlformats.org/spreadsheetml/2006/main" tableType="queryTable" totalsRowShown="0" id="24" name="C_Analyse" displayName="C_Analyse" ref="A1:A2">
  <autoFilter ref="A1:A2"/>
  <tableColumns count="1">
    <tableColumn id="1" uniqueName="1" name="info" queryTableFieldId="1"/>
  </tableColumns>
  <tableStyleInfo name="TableStyleMedium2" showFirstColumn="0" showLastColumn="0" showRowStripes="1" showColumnStripes="0"/>
</table>
</file>

<file path=xl/tables/table25.xml><?xml version="1.0" encoding="utf-8"?>
<table xmlns="http://schemas.openxmlformats.org/spreadsheetml/2006/main" tableType="queryTable" totalsRowShown="0" id="25" name="C_Ecarts" displayName="C_Ecarts" ref="A1:A2">
  <autoFilter ref="A1:A2"/>
  <tableColumns count="1">
    <tableColumn id="1" uniqueName="1" name="info" queryTableFieldId="1"/>
  </tableColumns>
  <tableStyleInfo name="TableStyleMedium2" showFirstColumn="0" showLastColumn="0" showRowStripes="1" showColumnStripes="0"/>
</table>
</file>

<file path=xl/tables/table26.xml><?xml version="1.0" encoding="utf-8"?>
<table xmlns="http://schemas.openxmlformats.org/spreadsheetml/2006/main" tableType="queryTable" totalsRowShown="0" id="26" name="C_Renifleur" displayName="C_Renifleur" ref="A1:A2">
  <autoFilter ref="A1:A2"/>
  <tableColumns count="1">
    <tableColumn id="1" uniqueName="1" name="info" queryTableFieldId="1"/>
  </tableColumns>
  <tableStyleInfo name="TableStyleMedium2" showFirstColumn="0" showLastColumn="0" showRowStripes="1" showColumnStripes="0"/>
</table>
</file>

<file path=xl/tables/table27.xml><?xml version="1.0" encoding="utf-8"?>
<table xmlns="http://schemas.openxmlformats.org/spreadsheetml/2006/main" tableType="queryTable" totalsRowShown="0" id="27" name="C_Dossier" displayName="C_Dossier" ref="A1:A2">
  <autoFilter ref="A1:A2"/>
  <tableColumns count="1">
    <tableColumn id="1" uniqueName="1" name="info" queryTableFieldId="1"/>
  </tableColumns>
  <tableStyleInfo name="TableStyleMedium2" showFirstColumn="0" showLastColumn="0" showRowStripes="1" showColumnStripes="0"/>
</table>
</file>

<file path=xl/tables/table28.xml><?xml version="1.0" encoding="utf-8"?>
<table xmlns="http://schemas.openxmlformats.org/spreadsheetml/2006/main" tableType="queryTable" totalsRowShown="0" id="28" name="C_Stats_premium" displayName="C_Stats_premium" ref="A1:A2">
  <autoFilter ref="A1:A2"/>
  <tableColumns count="1">
    <tableColumn id="1" uniqueName="1" name="info" queryTableFieldId="1"/>
  </tableColumns>
  <tableStyleInfo name="TableStyleMedium2" showFirstColumn="0" showLastColumn="0" showRowStripes="1" showColumnStripes="0"/>
</table>
</file>

<file path=xl/tables/table29.xml><?xml version="1.0" encoding="utf-8"?>
<table xmlns="http://schemas.openxmlformats.org/spreadsheetml/2006/main" tableType="queryTable" totalsRowShown="0" id="29" name="H_Recherche" displayName="H_Recherche" ref="A1:A2">
  <autoFilter ref="A1:A2"/>
  <tableColumns count="1">
    <tableColumn id="1" uniqueName="1" name="info" queryTableFieldId="1"/>
  </tableColumns>
  <tableStyleInfo name="TableStyleMedium2" showFirstColumn="0" showLastColumn="0" showRowStripes="1" showColumnStripes="0"/>
</table>
</file>

<file path=xl/tables/table30.xml><?xml version="1.0" encoding="utf-8"?>
<table xmlns="http://schemas.openxmlformats.org/spreadsheetml/2006/main" tableType="queryTable" totalsRowShown="0" id="30" name="H_Historique" displayName="H_Historique" ref="A1:A2">
  <autoFilter ref="A1:A2"/>
  <tableColumns count="1">
    <tableColumn id="1" uniqueName="1" name="info" queryTableFieldId="1"/>
  </tableColumns>
  <tableStyleInfo name="TableStyleMedium2" showFirstColumn="0" showLastColumn="0" showRowStripes="1" showColumnStripes="0"/>
</table>
</file>

<file path=xl/tables/table31.xml><?xml version="1.0" encoding="utf-8"?>
<table xmlns="http://schemas.openxmlformats.org/spreadsheetml/2006/main" tableType="queryTable" totalsRowShown="0" id="31" name="H_Stats" displayName="H_Stats" ref="A1:A2">
  <autoFilter ref="A1:A2"/>
  <tableColumns count="1">
    <tableColumn id="1" uniqueName="1" name="info" queryTableFieldId="1"/>
  </tableColumns>
  <tableStyleInfo name="TableStyleMedium2" showFirstColumn="0" showLastColumn="0" showRowStripes="1" showColumnStripes="0"/>
</table>
</file>

<file path=xl/tables/table32.xml><?xml version="1.0" encoding="utf-8"?>
<table xmlns="http://schemas.openxmlformats.org/spreadsheetml/2006/main" tableType="queryTable" totalsRowShown="0" id="32" name="H_Lectures" displayName="H_Lectures" ref="A1:A2">
  <autoFilter ref="A1:A2"/>
  <tableColumns count="1">
    <tableColumn id="1" uniqueName="1" name="info" queryTableFieldId="1"/>
  </tableColumns>
  <tableStyleInfo name="TableStyleMedium2" showFirstColumn="0" showLastColumn="0" showRowStripes="1" showColumnStripes="0"/>
</table>
</file>

<file path=xl/tables/table33.xml><?xml version="1.0" encoding="utf-8"?>
<table xmlns="http://schemas.openxmlformats.org/spreadsheetml/2006/main" tableType="queryTable" totalsRowShown="0" id="33" name="H_Renifleur" displayName="H_Renifleur" ref="A1:A2">
  <autoFilter ref="A1:A2"/>
  <tableColumns count="1">
    <tableColumn id="1" uniqueName="1" name="info" queryTableFieldId="1"/>
  </tableColumns>
  <tableStyleInfo name="TableStyleMedium2" showFirstColumn="0" showLastColumn="0" showRowStripes="1" showColumnStripes="0"/>
</table>
</file>

<file path=xl/tables/table34.xml><?xml version="1.0" encoding="utf-8"?>
<table xmlns="http://schemas.openxmlformats.org/spreadsheetml/2006/main" tableType="queryTable" totalsRowShown="0" id="34" name="N_Recherche" displayName="N_Recherche" ref="A1:A2">
  <autoFilter ref="A1:A2"/>
  <tableColumns count="1">
    <tableColumn id="1" uniqueName="1" name="info" queryTableFieldId="1"/>
  </tableColumns>
  <tableStyleInfo name="TableStyleMedium2" showFirstColumn="0" showLastColumn="0" showRowStripes="1" showColumnStripes="0"/>
</table>
</file>

<file path=xl/tables/table35.xml><?xml version="1.0" encoding="utf-8"?>
<table xmlns="http://schemas.openxmlformats.org/spreadsheetml/2006/main" tableType="queryTable" totalsRowShown="0" id="35" name="N_Stats" displayName="N_Stats" ref="A1:A2">
  <autoFilter ref="A1:A2"/>
  <tableColumns count="1">
    <tableColumn id="1" uniqueName="1" name="info" queryTableFieldId="1"/>
  </tableColumns>
  <tableStyleInfo name="TableStyleMedium2" showFirstColumn="0" showLastColumn="0" showRowStripes="1" showColumnStripes="0"/>
</table>
</file>

<file path=xl/tables/table36.xml><?xml version="1.0" encoding="utf-8"?>
<table xmlns="http://schemas.openxmlformats.org/spreadsheetml/2006/main" tableType="queryTable" totalsRowShown="0" id="36" name="R_Compte" displayName="R_Compte" ref="A1:A2">
  <autoFilter ref="A1:A2"/>
  <tableColumns count="1">
    <tableColumn id="1" uniqueName="1" name="info" queryTableFieldId="1"/>
  </tableColumns>
  <tableStyleInfo name="TableStyleMedium2" showFirstColumn="0" showLastColumn="0" showRowStripes="1" showColumnStripes="0"/>
</table>
</file>

<file path=xl/tables/table37.xml><?xml version="1.0" encoding="utf-8"?>
<table xmlns="http://schemas.openxmlformats.org/spreadsheetml/2006/main" tableType="queryTable" totalsRowShown="0" id="37" name="R_Schema" displayName="R_Schema" ref="A1:A2">
  <autoFilter ref="A1:A2"/>
  <tableColumns count="1">
    <tableColumn id="1" uniqueName="1" name="info" queryTableFieldId="1"/>
  </tableColumns>
  <tableStyleInfo name="TableStyleMedium2" showFirstColumn="0" showLastColumn="0" showRowStripes="1" showColumnStripes="0"/>
</table>
</file>

<file path=xl/tables/table38.xml><?xml version="1.0" encoding="utf-8"?>
<table xmlns="http://schemas.openxmlformats.org/spreadsheetml/2006/main" tableType="queryTable" totalsRowShown="0" id="38" name="R_Exports" displayName="R_Exports" ref="A1:A2">
  <autoFilter ref="A1:A2"/>
  <tableColumns count="1">
    <tableColumn id="1" uniqueName="1" name="info" queryTableFieldId="1"/>
  </tableColumns>
  <tableStyleInfo name="TableStyleMedium2" showFirstColumn="0" showLastColumn="0" showRowStripes="1" showColumnStripes="0"/>
</table>
</file>

<file path=xl/tables/table39.xml><?xml version="1.0" encoding="utf-8"?>
<table xmlns="http://schemas.openxmlformats.org/spreadsheetml/2006/main" tableType="queryTable" totalsRowShown="0" id="39" name="R_Methodes" displayName="R_Methodes" ref="A1:A2">
  <autoFilter ref="A1:A2"/>
  <tableColumns count="1">
    <tableColumn id="1" uniqueName="1" name="info" queryTableFieldId="1"/>
  </tableColumns>
  <tableStyleInfo name="TableStyleMedium2" showFirstColumn="0" showLastColumn="0" showRowStripes="1" showColumnStripes="0"/>
</table>
</file>

<file path=xl/tables/table40.xml><?xml version="1.0" encoding="utf-8"?>
<table xmlns="http://schemas.openxmlformats.org/spreadsheetml/2006/main" tableType="queryTable" totalsRowShown="0" id="40" name="R_Performances" displayName="R_Performances" ref="A1:A2">
  <autoFilter ref="A1:A2"/>
  <tableColumns count="1">
    <tableColumn id="1" uniqueName="1" name="info" queryTableFieldId="1"/>
  </tableColumns>
  <tableStyleInfo name="TableStyleMedium2" showFirstColumn="0" showLastColumn="0" showRowStripes="1" showColumnStripes="0"/>
</table>
</file>

<file path=xl/tables/table41.xml><?xml version="1.0" encoding="utf-8"?>
<table xmlns="http://schemas.openxmlformats.org/spreadsheetml/2006/main" tableType="queryTable" totalsRowShown="0" id="41" name="R_Chat_BZH" displayName="R_Chat_BZH" ref="A1:A2">
  <autoFilter ref="A1:A2"/>
  <tableColumns count="1">
    <tableColumn id="1" uniqueName="1" name="info" queryTableField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table" Target="/xl/tables/table1.xml" Id="rId1"/></Relationships>
</file>

<file path=xl/worksheets/_rels/sheet5.xml.rels><Relationships xmlns="http://schemas.openxmlformats.org/package/2006/relationships"><Relationship Type="http://schemas.openxmlformats.org/officeDocument/2006/relationships/table" Target="/xl/tables/table2.xml" Id="rId1"/></Relationships>
</file>

<file path=xl/worksheets/_rels/sheet6.xml.rels><Relationships xmlns="http://schemas.openxmlformats.org/package/2006/relationships"><Relationship Type="http://schemas.openxmlformats.org/officeDocument/2006/relationships/table" Target="/xl/tables/table3.xml" Id="rId1"/></Relationships>
</file>

<file path=xl/worksheets/_rels/sheet7.xml.rels><Relationships xmlns="http://schemas.openxmlformats.org/package/2006/relationships"><Relationship Type="http://schemas.openxmlformats.org/officeDocument/2006/relationships/table" Target="/xl/tables/table4.xml" Id="rId1"/></Relationships>
</file>

<file path=xl/worksheets/_rels/sheet8.xml.rels><Relationships xmlns="http://schemas.openxmlformats.org/package/2006/relationships"><Relationship Type="http://schemas.openxmlformats.org/officeDocument/2006/relationships/table" Target="/xl/tables/table5.xml" Id="rId1"/></Relationships>
</file>

<file path=xl/worksheets/_rels/sheet9.xml.rels><Relationships xmlns="http://schemas.openxmlformats.org/package/2006/relationships"><Relationship Type="http://schemas.openxmlformats.org/officeDocument/2006/relationships/table" Target="/xl/tables/table6.xml" Id="rId1"/></Relationships>
</file>

<file path=xl/worksheets/_rels/sheet10.xml.rels><Relationships xmlns="http://schemas.openxmlformats.org/package/2006/relationships"><Relationship Type="http://schemas.openxmlformats.org/officeDocument/2006/relationships/table" Target="/xl/tables/table7.xml" Id="rId1"/></Relationships>
</file>

<file path=xl/worksheets/_rels/sheet11.xml.rels><Relationships xmlns="http://schemas.openxmlformats.org/package/2006/relationships"><Relationship Type="http://schemas.openxmlformats.org/officeDocument/2006/relationships/table" Target="/xl/tables/table8.xml" Id="rId1"/></Relationships>
</file>

<file path=xl/worksheets/_rels/sheet12.xml.rels><Relationships xmlns="http://schemas.openxmlformats.org/package/2006/relationships"><Relationship Type="http://schemas.openxmlformats.org/officeDocument/2006/relationships/table" Target="/xl/tables/table9.xml" Id="rId1"/></Relationships>
</file>

<file path=xl/worksheets/_rels/sheet13.xml.rels><Relationships xmlns="http://schemas.openxmlformats.org/package/2006/relationships"><Relationship Type="http://schemas.openxmlformats.org/officeDocument/2006/relationships/table" Target="/xl/tables/table10.xml" Id="rId1"/></Relationships>
</file>

<file path=xl/worksheets/_rels/sheet14.xml.rels><Relationships xmlns="http://schemas.openxmlformats.org/package/2006/relationships"><Relationship Type="http://schemas.openxmlformats.org/officeDocument/2006/relationships/table" Target="/xl/tables/table11.xml" Id="rId1"/></Relationships>
</file>

<file path=xl/worksheets/_rels/sheet15.xml.rels><Relationships xmlns="http://schemas.openxmlformats.org/package/2006/relationships"><Relationship Type="http://schemas.openxmlformats.org/officeDocument/2006/relationships/table" Target="/xl/tables/table12.xml" Id="rId1"/></Relationships>
</file>

<file path=xl/worksheets/_rels/sheet16.xml.rels><Relationships xmlns="http://schemas.openxmlformats.org/package/2006/relationships"><Relationship Type="http://schemas.openxmlformats.org/officeDocument/2006/relationships/table" Target="/xl/tables/table13.xml" Id="rId1"/></Relationships>
</file>

<file path=xl/worksheets/_rels/sheet17.xml.rels><Relationships xmlns="http://schemas.openxmlformats.org/package/2006/relationships"><Relationship Type="http://schemas.openxmlformats.org/officeDocument/2006/relationships/table" Target="/xl/tables/table14.xml" Id="rId1"/></Relationships>
</file>

<file path=xl/worksheets/_rels/sheet18.xml.rels><Relationships xmlns="http://schemas.openxmlformats.org/package/2006/relationships"><Relationship Type="http://schemas.openxmlformats.org/officeDocument/2006/relationships/table" Target="/xl/tables/table15.xml" Id="rId1"/></Relationships>
</file>

<file path=xl/worksheets/_rels/sheet19.xml.rels><Relationships xmlns="http://schemas.openxmlformats.org/package/2006/relationships"><Relationship Type="http://schemas.openxmlformats.org/officeDocument/2006/relationships/table" Target="/xl/tables/table16.xml" Id="rId1"/></Relationships>
</file>

<file path=xl/worksheets/_rels/sheet20.xml.rels><Relationships xmlns="http://schemas.openxmlformats.org/package/2006/relationships"><Relationship Type="http://schemas.openxmlformats.org/officeDocument/2006/relationships/table" Target="/xl/tables/table17.xml" Id="rId1"/></Relationships>
</file>

<file path=xl/worksheets/_rels/sheet21.xml.rels><Relationships xmlns="http://schemas.openxmlformats.org/package/2006/relationships"><Relationship Type="http://schemas.openxmlformats.org/officeDocument/2006/relationships/table" Target="/xl/tables/table18.xml" Id="rId1"/></Relationships>
</file>

<file path=xl/worksheets/_rels/sheet22.xml.rels><Relationships xmlns="http://schemas.openxmlformats.org/package/2006/relationships"><Relationship Type="http://schemas.openxmlformats.org/officeDocument/2006/relationships/table" Target="/xl/tables/table19.xml" Id="rId1"/></Relationships>
</file>

<file path=xl/worksheets/_rels/sheet23.xml.rels><Relationships xmlns="http://schemas.openxmlformats.org/package/2006/relationships"><Relationship Type="http://schemas.openxmlformats.org/officeDocument/2006/relationships/table" Target="/xl/tables/table20.xml" Id="rId1"/></Relationships>
</file>

<file path=xl/worksheets/_rels/sheet24.xml.rels><Relationships xmlns="http://schemas.openxmlformats.org/package/2006/relationships"><Relationship Type="http://schemas.openxmlformats.org/officeDocument/2006/relationships/table" Target="/xl/tables/table21.xml" Id="rId1"/></Relationships>
</file>

<file path=xl/worksheets/_rels/sheet25.xml.rels><Relationships xmlns="http://schemas.openxmlformats.org/package/2006/relationships"><Relationship Type="http://schemas.openxmlformats.org/officeDocument/2006/relationships/table" Target="/xl/tables/table22.xml" Id="rId1"/></Relationships>
</file>

<file path=xl/worksheets/_rels/sheet26.xml.rels><Relationships xmlns="http://schemas.openxmlformats.org/package/2006/relationships"><Relationship Type="http://schemas.openxmlformats.org/officeDocument/2006/relationships/table" Target="/xl/tables/table23.xml" Id="rId1"/></Relationships>
</file>

<file path=xl/worksheets/_rels/sheet27.xml.rels><Relationships xmlns="http://schemas.openxmlformats.org/package/2006/relationships"><Relationship Type="http://schemas.openxmlformats.org/officeDocument/2006/relationships/table" Target="/xl/tables/table24.xml" Id="rId1"/></Relationships>
</file>

<file path=xl/worksheets/_rels/sheet28.xml.rels><Relationships xmlns="http://schemas.openxmlformats.org/package/2006/relationships"><Relationship Type="http://schemas.openxmlformats.org/officeDocument/2006/relationships/table" Target="/xl/tables/table25.xml" Id="rId1"/></Relationships>
</file>

<file path=xl/worksheets/_rels/sheet29.xml.rels><Relationships xmlns="http://schemas.openxmlformats.org/package/2006/relationships"><Relationship Type="http://schemas.openxmlformats.org/officeDocument/2006/relationships/table" Target="/xl/tables/table26.xml" Id="rId1"/></Relationships>
</file>

<file path=xl/worksheets/_rels/sheet30.xml.rels><Relationships xmlns="http://schemas.openxmlformats.org/package/2006/relationships"><Relationship Type="http://schemas.openxmlformats.org/officeDocument/2006/relationships/table" Target="/xl/tables/table27.xml" Id="rId1"/></Relationships>
</file>

<file path=xl/worksheets/_rels/sheet31.xml.rels><Relationships xmlns="http://schemas.openxmlformats.org/package/2006/relationships"><Relationship Type="http://schemas.openxmlformats.org/officeDocument/2006/relationships/table" Target="/xl/tables/table28.xml" Id="rId1"/></Relationships>
</file>

<file path=xl/worksheets/_rels/sheet32.xml.rels><Relationships xmlns="http://schemas.openxmlformats.org/package/2006/relationships"><Relationship Type="http://schemas.openxmlformats.org/officeDocument/2006/relationships/table" Target="/xl/tables/table29.xml" Id="rId1"/></Relationships>
</file>

<file path=xl/worksheets/_rels/sheet33.xml.rels><Relationships xmlns="http://schemas.openxmlformats.org/package/2006/relationships"><Relationship Type="http://schemas.openxmlformats.org/officeDocument/2006/relationships/table" Target="/xl/tables/table30.xml" Id="rId1"/></Relationships>
</file>

<file path=xl/worksheets/_rels/sheet34.xml.rels><Relationships xmlns="http://schemas.openxmlformats.org/package/2006/relationships"><Relationship Type="http://schemas.openxmlformats.org/officeDocument/2006/relationships/table" Target="/xl/tables/table31.xml" Id="rId1"/></Relationships>
</file>

<file path=xl/worksheets/_rels/sheet35.xml.rels><Relationships xmlns="http://schemas.openxmlformats.org/package/2006/relationships"><Relationship Type="http://schemas.openxmlformats.org/officeDocument/2006/relationships/table" Target="/xl/tables/table32.xml" Id="rId1"/></Relationships>
</file>

<file path=xl/worksheets/_rels/sheet36.xml.rels><Relationships xmlns="http://schemas.openxmlformats.org/package/2006/relationships"><Relationship Type="http://schemas.openxmlformats.org/officeDocument/2006/relationships/table" Target="/xl/tables/table33.xml" Id="rId1"/></Relationships>
</file>

<file path=xl/worksheets/_rels/sheet37.xml.rels><Relationships xmlns="http://schemas.openxmlformats.org/package/2006/relationships"><Relationship Type="http://schemas.openxmlformats.org/officeDocument/2006/relationships/table" Target="/xl/tables/table34.xml" Id="rId1"/></Relationships>
</file>

<file path=xl/worksheets/_rels/sheet38.xml.rels><Relationships xmlns="http://schemas.openxmlformats.org/package/2006/relationships"><Relationship Type="http://schemas.openxmlformats.org/officeDocument/2006/relationships/table" Target="/xl/tables/table35.xml" Id="rId1"/></Relationships>
</file>

<file path=xl/worksheets/_rels/sheet39.xml.rels><Relationships xmlns="http://schemas.openxmlformats.org/package/2006/relationships"><Relationship Type="http://schemas.openxmlformats.org/officeDocument/2006/relationships/table" Target="/xl/tables/table36.xml" Id="rId1"/></Relationships>
</file>

<file path=xl/worksheets/_rels/sheet40.xml.rels><Relationships xmlns="http://schemas.openxmlformats.org/package/2006/relationships"><Relationship Type="http://schemas.openxmlformats.org/officeDocument/2006/relationships/table" Target="/xl/tables/table37.xml" Id="rId1"/></Relationships>
</file>

<file path=xl/worksheets/_rels/sheet41.xml.rels><Relationships xmlns="http://schemas.openxmlformats.org/package/2006/relationships"><Relationship Type="http://schemas.openxmlformats.org/officeDocument/2006/relationships/table" Target="/xl/tables/table38.xml" Id="rId1"/></Relationships>
</file>

<file path=xl/worksheets/_rels/sheet42.xml.rels><Relationships xmlns="http://schemas.openxmlformats.org/package/2006/relationships"><Relationship Type="http://schemas.openxmlformats.org/officeDocument/2006/relationships/table" Target="/xl/tables/table39.xml" Id="rId1"/></Relationships>
</file>

<file path=xl/worksheets/_rels/sheet43.xml.rels><Relationships xmlns="http://schemas.openxmlformats.org/package/2006/relationships"><Relationship Type="http://schemas.openxmlformats.org/officeDocument/2006/relationships/table" Target="/xl/tables/table40.xml" Id="rId1"/></Relationships>
</file>

<file path=xl/worksheets/_rels/sheet44.xml.rels><Relationships xmlns="http://schemas.openxmlformats.org/package/2006/relationships"><Relationship Type="http://schemas.openxmlformats.org/officeDocument/2006/relationships/table" Target="/xl/tables/table41.xml" Id="rId1"/></Relationships>
</file>

<file path=xl/worksheets/sheet1.xml><?xml version="1.0" encoding="utf-8"?>
<worksheet xmlns="http://schemas.openxmlformats.org/spreadsheetml/2006/main">
  <sheetPr>
    <tabColor rgb="00C00000"/>
    <outlinePr summaryBelow="1" summaryRight="1"/>
    <pageSetUpPr/>
  </sheetPr>
  <dimension ref="A1:G76"/>
  <sheetViews>
    <sheetView showGridLines="0" workbookViewId="0">
      <pane ySplit="5" topLeftCell="A6" activePane="bottomLeft" state="frozen"/>
      <selection pane="bottomLeft" activeCell="A1" sqref="A1"/>
    </sheetView>
  </sheetViews>
  <sheetFormatPr baseColWidth="8" defaultRowHeight="15"/>
  <cols>
    <col width="32" customWidth="1" min="1" max="1"/>
    <col width="30" customWidth="1" min="2" max="2"/>
    <col width="46" customWidth="1" min="3" max="3"/>
    <col width="44" customWidth="1" min="4" max="4"/>
    <col width="80" customWidth="1" min="5" max="5"/>
    <col width="2" customWidth="1" min="6" max="6"/>
    <col hidden="1" width="14" customWidth="1" min="7" max="7"/>
  </cols>
  <sheetData>
    <row r="1">
      <c r="A1" s="1" t="inlineStr">
        <is>
          <t>Pack Excel API turf.bzh : réglages</t>
        </is>
      </c>
    </row>
    <row r="2">
      <c r="A2" s="2" t="inlineStr">
        <is>
          <t>Modifiez uniquement les cellules jaunes de la colonne B. Toutes les feuilles de données lisent ces valeurs à chaque actualisation (Données &gt; Actualiser).</t>
        </is>
      </c>
    </row>
    <row r="3">
      <c r="A3" s="2" t="inlineStr">
        <is>
          <t>Version 2.1 du pack, API turf.bzh 1.5.0, établi le 02/11/2026. Documentation : https://www.turf.bzh/api-docs.php</t>
        </is>
      </c>
    </row>
    <row r="5" ht="20" customHeight="1">
      <c r="A5" s="3" t="inlineStr">
        <is>
          <t>Paramètre</t>
        </is>
      </c>
      <c r="B5" s="3" t="inlineStr">
        <is>
          <t>Valeur (à modifier)</t>
        </is>
      </c>
      <c r="C5" s="3" t="inlineStr">
        <is>
          <t>Valeurs admises</t>
        </is>
      </c>
      <c r="D5" s="3" t="inlineStr">
        <is>
          <t>Feuilles concernées</t>
        </is>
      </c>
      <c r="E5" s="3" t="inlineStr">
        <is>
          <t>Explication</t>
        </is>
      </c>
      <c r="G5" s="4" t="inlineStr">
        <is>
          <t>Technique</t>
        </is>
      </c>
    </row>
    <row r="6" ht="18" customHeight="1">
      <c r="A6" s="5" t="inlineStr">
        <is>
          <t>Identification</t>
        </is>
      </c>
      <c r="B6" s="5" t="inlineStr"/>
      <c r="C6" s="5" t="inlineStr"/>
      <c r="D6" s="5" t="inlineStr"/>
      <c r="E6" s="5" t="inlineStr"/>
      <c r="G6" s="6">
        <f>YEAR(DateJour)&amp;"-"&amp;RIGHT("0"&amp;MONTH(DateJour),2)&amp;"-"&amp;RIGHT("0"&amp;DAY(DateJour),2)</f>
        <v/>
      </c>
    </row>
    <row r="7" ht="40.5" customHeight="1">
      <c r="A7" s="7" t="inlineStr">
        <is>
          <t>Clé API</t>
        </is>
      </c>
      <c r="B7" s="8" t="inlineStr"/>
      <c r="C7" s="9" t="inlineStr">
        <is>
          <t>Chaîne commençant par tbz_live_</t>
        </is>
      </c>
      <c r="D7" s="9" t="inlineStr">
        <is>
          <t>Toutes les feuilles de données</t>
        </is>
      </c>
      <c r="E7" s="9" t="inlineStr">
        <is>
          <t>Clé personnelle obtenue sur https://www.turf.bzh/api-cle.php (licence API et abonnement actif). Elle reste dans ce classeur et n'est transmise qu'à www.turf.bzh, dans l'en-tête Authorization de chaque appel.</t>
        </is>
      </c>
      <c r="G7" s="6">
        <f>YEAR(DateDu)&amp;"-"&amp;RIGHT("0"&amp;MONTH(DateDu),2)&amp;"-"&amp;RIGHT("0"&amp;DAY(DateDu),2)</f>
        <v/>
      </c>
    </row>
    <row r="8">
      <c r="A8" s="10" t="inlineStr">
        <is>
          <t>Contrôle de la clé</t>
        </is>
      </c>
      <c r="B8" s="11">
        <f>IF(CleAPI="","Collez votre clé ci-dessus",IF(LEFT(CleAPI,9)="tbz_live_","Format correct","Vérifiez la clé : elle commence par tbz_live_"))</f>
        <v/>
      </c>
      <c r="E8" s="12" t="inlineStr">
        <is>
          <t>Contrôle de forme uniquement : la validité de la clé est confirmée à la première actualisation (feuille R Compte).</t>
        </is>
      </c>
      <c r="G8" s="6">
        <f>YEAR(DateAu)&amp;"-"&amp;RIGHT("0"&amp;MONTH(DateAu),2)&amp;"-"&amp;RIGHT("0"&amp;DAY(DateAu),2)</f>
        <v/>
      </c>
    </row>
    <row r="10" ht="18" customHeight="1">
      <c r="A10" s="5" t="inlineStr">
        <is>
          <t>Dates</t>
        </is>
      </c>
      <c r="B10" s="5" t="inlineStr"/>
      <c r="C10" s="5" t="inlineStr"/>
      <c r="D10" s="5" t="inlineStr"/>
      <c r="E10" s="5" t="inlineStr"/>
    </row>
    <row r="11" ht="27" customHeight="1">
      <c r="A11" s="7" t="inlineStr">
        <is>
          <t>Date du jour</t>
        </is>
      </c>
      <c r="B11" s="13">
        <f>TODAY()</f>
        <v/>
      </c>
      <c r="C11" s="9" t="inlineStr">
        <is>
          <t>Une date</t>
        </is>
      </c>
      <c r="D11" s="9" t="inlineStr">
        <is>
          <t>J (sauf J Stats premium), C, H Lectures</t>
        </is>
      </c>
      <c r="E11" s="9" t="inlineStr">
        <is>
          <t>Journée lue par les feuilles J et C. Par défaut la date du jour ; saisissez une autre date pour une journée passée.</t>
        </is>
      </c>
    </row>
    <row r="12" ht="27" customHeight="1">
      <c r="A12" s="7" t="inlineStr">
        <is>
          <t>Période : du</t>
        </is>
      </c>
      <c r="B12" s="13">
        <f>DateAu-6</f>
        <v/>
      </c>
      <c r="C12" s="9" t="inlineStr">
        <is>
          <t>Une date</t>
        </is>
      </c>
      <c r="D12" s="9" t="inlineStr">
        <is>
          <t>P, J Stats premium</t>
        </is>
      </c>
      <c r="E12" s="9" t="inlineStr">
        <is>
          <t>Premier jour de la période. 93 jours au plus entre Du et Au ; les feuilles P font un appel par jour.</t>
        </is>
      </c>
    </row>
    <row r="13" ht="18" customHeight="1">
      <c r="A13" s="7" t="inlineStr">
        <is>
          <t>Période : au</t>
        </is>
      </c>
      <c r="B13" s="13">
        <f>DateJour</f>
        <v/>
      </c>
      <c r="C13" s="9" t="inlineStr">
        <is>
          <t>Une date</t>
        </is>
      </c>
      <c r="D13" s="9" t="inlineStr">
        <is>
          <t>P, J Stats premium</t>
        </is>
      </c>
      <c r="E13" s="9" t="inlineStr">
        <is>
          <t>Dernier jour de la période.</t>
        </is>
      </c>
    </row>
    <row r="14">
      <c r="A14" s="10" t="inlineStr">
        <is>
          <t>Contrôle des dates</t>
        </is>
      </c>
      <c r="B14" s="11">
        <f>IF(DateAu&lt;DateDu,"Au doit être postérieur à Du",IF(DateAu-DateDu+1&gt;93,"Plage trop longue (93 jours au plus)",(DateAu-DateDu+1)&amp;" jour(s), soit "&amp;(DateAu-DateDu+1)&amp;" appel(s) par feuille P"))</f>
        <v/>
      </c>
      <c r="E14" s="12" t="inlineStr">
        <is>
          <t>Les feuilles P font un appel par jour ; J Stats premium un appel par tranche de 31 jours.</t>
        </is>
      </c>
    </row>
    <row r="16" ht="18" customHeight="1">
      <c r="A16" s="5" t="inlineStr">
        <is>
          <t>Course</t>
        </is>
      </c>
      <c r="B16" s="5" t="inlineStr"/>
      <c r="C16" s="5" t="inlineStr"/>
      <c r="D16" s="5" t="inlineStr"/>
      <c r="E16" s="5" t="inlineStr"/>
    </row>
    <row r="17" ht="27" customHeight="1">
      <c r="A17" s="7" t="inlineStr">
        <is>
          <t>Course</t>
        </is>
      </c>
      <c r="B17" s="8" t="inlineStr">
        <is>
          <t>R1C1</t>
        </is>
      </c>
      <c r="C17" s="9" t="inlineStr">
        <is>
          <t>R1C1 à R9C16</t>
        </is>
      </c>
      <c r="D17" s="9" t="inlineStr">
        <is>
          <t>C</t>
        </is>
      </c>
      <c r="E17" s="9" t="inlineStr">
        <is>
          <t>Code réunion et course, tel qu'affiché dans la colonne code_course de J Programme.</t>
        </is>
      </c>
    </row>
    <row r="18" ht="27" customHeight="1">
      <c r="A18" s="7" t="inlineStr">
        <is>
          <t>Hippodrome</t>
        </is>
      </c>
      <c r="B18" s="8" t="inlineStr"/>
      <c r="C18" s="9" t="inlineStr">
        <is>
          <t>Nom tel qu'affiché (exemple : Vincennes), ou vide</t>
        </is>
      </c>
      <c r="D18" s="9" t="inlineStr">
        <is>
          <t>J Partants, J Résultats, J Rapports, J Stats premium, P, C Partants, C Dossier, N Stats</t>
        </is>
      </c>
      <c r="E18" s="9" t="inlineStr">
        <is>
          <t>Filtre facultatif. Vide = tous les hippodromes.</t>
        </is>
      </c>
    </row>
    <row r="19" ht="27" customHeight="1">
      <c r="A19" s="7" t="inlineStr">
        <is>
          <t>Discipline</t>
        </is>
      </c>
      <c r="B19" s="8" t="inlineStr"/>
      <c r="C19" s="9" t="inlineStr">
        <is>
          <t>P, A, M, H, S, C, ou vide</t>
        </is>
      </c>
      <c r="D19" s="9" t="inlineStr">
        <is>
          <t>J Partants, J Stats premium, J Tops, P Partants, H Historique, N Stats</t>
        </is>
      </c>
      <c r="E19" s="9" t="inlineStr">
        <is>
          <t>P plat, A trot attelé, M trot monté, H haies, S steeple-chase, C cross. Vide = toutes.</t>
        </is>
      </c>
    </row>
    <row r="20" ht="27" customHeight="1">
      <c r="A20" s="7" t="inlineStr">
        <is>
          <t>Champs</t>
        </is>
      </c>
      <c r="B20" s="8" t="inlineStr">
        <is>
          <t>tout</t>
        </is>
      </c>
      <c r="C20" s="9" t="inlineStr">
        <is>
          <t>base, indicateurs, tout</t>
        </is>
      </c>
      <c r="D20" s="9" t="inlineStr">
        <is>
          <t>J Partants, P Partants, C Partants, C Indicateurs</t>
        </is>
      </c>
      <c r="E20" s="9" t="inlineStr">
        <is>
          <t>Étendue des colonnes : base (identité et cotes), indicateurs (ELO, IA, popularité), tout.</t>
        </is>
      </c>
    </row>
    <row r="21" ht="18" customHeight="1">
      <c r="A21" s="7" t="inlineStr">
        <is>
          <t>Non-partants</t>
        </is>
      </c>
      <c r="B21" s="8" t="inlineStr">
        <is>
          <t>inclus</t>
        </is>
      </c>
      <c r="C21" s="9" t="inlineStr">
        <is>
          <t>inclus, exclus, seuls</t>
        </is>
      </c>
      <c r="D21" s="9" t="inlineStr">
        <is>
          <t>J Partants, P Partants, C Partants</t>
        </is>
      </c>
      <c r="E21" s="9" t="inlineStr">
        <is>
          <t>Traitement des non-partants déclarés.</t>
        </is>
      </c>
    </row>
    <row r="22" ht="27" customHeight="1">
      <c r="A22" s="7" t="inlineStr">
        <is>
          <t>Filtre du programme</t>
        </is>
      </c>
      <c r="B22" s="8" t="inlineStr">
        <is>
          <t>all</t>
        </is>
      </c>
      <c r="C22" s="9" t="inlineStr">
        <is>
          <t>all, upcoming, completed</t>
        </is>
      </c>
      <c r="D22" s="9" t="inlineStr">
        <is>
          <t>J Programme, P Programme</t>
        </is>
      </c>
      <c r="E22" s="9" t="inlineStr">
        <is>
          <t>all = toutes les courses, upcoming = courses à venir, completed = courses terminées.</t>
        </is>
      </c>
    </row>
    <row r="23" ht="18" customHeight="1">
      <c r="A23" s="7" t="inlineStr">
        <is>
          <t>Arrivée</t>
        </is>
      </c>
      <c r="B23" s="8" t="inlineStr">
        <is>
          <t>complete</t>
        </is>
      </c>
      <c r="C23" s="9" t="inlineStr">
        <is>
          <t>complete, top5</t>
        </is>
      </c>
      <c r="D23" s="9" t="inlineStr">
        <is>
          <t>J Résultats, P Résultats</t>
        </is>
      </c>
      <c r="E23" s="9" t="inlineStr">
        <is>
          <t>complete = arrivée entière, top5 = les 5 premiers.</t>
        </is>
      </c>
    </row>
    <row r="25" ht="18" customHeight="1">
      <c r="A25" s="5" t="inlineStr">
        <is>
          <t>Rapports</t>
        </is>
      </c>
      <c r="B25" s="5" t="inlineStr"/>
      <c r="C25" s="5" t="inlineStr"/>
      <c r="D25" s="5" t="inlineStr"/>
      <c r="E25" s="5" t="inlineStr"/>
    </row>
    <row r="26" ht="18" customHeight="1">
      <c r="A26" s="7" t="inlineStr">
        <is>
          <t>Masse</t>
        </is>
      </c>
      <c r="B26" s="8" t="inlineStr">
        <is>
          <t>en_ligne</t>
        </is>
      </c>
      <c r="C26" s="9" t="inlineStr">
        <is>
          <t>en_ligne, point_de_vente</t>
        </is>
      </c>
      <c r="D26" s="9" t="inlineStr">
        <is>
          <t>J Rapports, P Rapports, C Rapports</t>
        </is>
      </c>
      <c r="E26" s="9" t="inlineStr">
        <is>
          <t>Masse de paris : en ligne ou points de vente.</t>
        </is>
      </c>
    </row>
    <row r="27" ht="67.5" customHeight="1">
      <c r="A27" s="7" t="inlineStr">
        <is>
          <t>Pari</t>
        </is>
      </c>
      <c r="B27" s="8" t="inlineStr"/>
      <c r="C27" s="9" t="inlineStr">
        <is>
          <t>SIMPLE_GAGNANT, SIMPLE_PLACE, COUPLE_GAGNANT, COUPLE_PLACE, COUPLE_ORDRE, TRIO, TRIO_ORDRE, DEUX_SUR_QUATRE, MULTI, MINI_MULTI, TIERCE, QUARTE_PLUS, QUINTE_PLUS, PICK5, SUPER_QUATRE, ou vide</t>
        </is>
      </c>
      <c r="D27" s="9" t="inlineStr">
        <is>
          <t>J Rapports, P Rapports, C Rapports</t>
        </is>
      </c>
      <c r="E27" s="9" t="inlineStr">
        <is>
          <t>Vide = tous les paris.</t>
        </is>
      </c>
    </row>
    <row r="28" ht="18" customHeight="1">
      <c r="A28" s="7" t="inlineStr">
        <is>
          <t>Payants seulement</t>
        </is>
      </c>
      <c r="B28" s="8" t="inlineStr"/>
      <c r="C28" s="9" t="inlineStr">
        <is>
          <t>0, 1, ou vide</t>
        </is>
      </c>
      <c r="D28" s="9" t="inlineStr">
        <is>
          <t>J Rapports, P Rapports, C Rapports</t>
        </is>
      </c>
      <c r="E28" s="9" t="inlineStr">
        <is>
          <t>1 = uniquement les combinaisons payantes.</t>
        </is>
      </c>
    </row>
    <row r="30" ht="18" customHeight="1">
      <c r="A30" s="5" t="inlineStr">
        <is>
          <t>Classements du jour</t>
        </is>
      </c>
      <c r="B30" s="5" t="inlineStr"/>
      <c r="C30" s="5" t="inlineStr"/>
      <c r="D30" s="5" t="inlineStr"/>
      <c r="E30" s="5" t="inlineStr"/>
    </row>
    <row r="31" ht="18" customHeight="1">
      <c r="A31" s="7" t="inlineStr">
        <is>
          <t>Indicateur</t>
        </is>
      </c>
      <c r="B31" s="8" t="inlineStr">
        <is>
          <t>Note_IA_Decimale</t>
        </is>
      </c>
      <c r="C31" s="9" t="inlineStr">
        <is>
          <t>34 indicateurs (liste déroulante)</t>
        </is>
      </c>
      <c r="D31" s="9" t="inlineStr">
        <is>
          <t>J Tops</t>
        </is>
      </c>
      <c r="E31" s="9" t="inlineStr">
        <is>
          <t>Indicateur du classement du jour.</t>
        </is>
      </c>
    </row>
    <row r="32" ht="18" customHeight="1">
      <c r="A32" s="7" t="inlineStr">
        <is>
          <t>Nombre de lignes</t>
        </is>
      </c>
      <c r="B32" s="14" t="n">
        <v>10</v>
      </c>
      <c r="C32" s="9" t="inlineStr">
        <is>
          <t>1 à 50</t>
        </is>
      </c>
      <c r="D32" s="9" t="inlineStr">
        <is>
          <t>J Tops, J Value bets</t>
        </is>
      </c>
      <c r="E32" s="9" t="inlineStr">
        <is>
          <t>Taille du classement.</t>
        </is>
      </c>
    </row>
    <row r="34" ht="18" customHeight="1">
      <c r="A34" s="5" t="inlineStr">
        <is>
          <t>Performances</t>
        </is>
      </c>
      <c r="B34" s="5" t="inlineStr"/>
      <c r="C34" s="5" t="inlineStr"/>
      <c r="D34" s="5" t="inlineStr"/>
      <c r="E34" s="5" t="inlineStr"/>
    </row>
    <row r="35" ht="18" customHeight="1">
      <c r="A35" s="7" t="inlineStr">
        <is>
          <t>Fenêtre</t>
        </is>
      </c>
      <c r="B35" s="8" t="inlineStr">
        <is>
          <t>30j</t>
        </is>
      </c>
      <c r="C35" s="9" t="inlineStr">
        <is>
          <t>7j, 14j, 30j, 90j, annee</t>
        </is>
      </c>
      <c r="D35" s="9" t="inlineStr">
        <is>
          <t>R Performances</t>
        </is>
      </c>
      <c r="E35" s="9" t="inlineStr">
        <is>
          <t>Période de mesure des performances.</t>
        </is>
      </c>
    </row>
    <row r="36" ht="40.5" customHeight="1">
      <c r="A36" s="7" t="inlineStr">
        <is>
          <t>Famille de pari</t>
        </is>
      </c>
      <c r="B36" s="8" t="inlineStr"/>
      <c r="C36" s="9" t="inlineStr">
        <is>
          <t>SIMPLE_GAGNANT, COUPLE_GAGNANT, COUPLE_PLACE, DEUX_SUR_QUATRE, TRIO, TIERCE, QUARTE_PLUS, QUINTE_PLUS, MULTI, MINI_MULTI, ou vide</t>
        </is>
      </c>
      <c r="D36" s="9" t="inlineStr">
        <is>
          <t>R Performances</t>
        </is>
      </c>
      <c r="E36" s="9" t="inlineStr">
        <is>
          <t>Vide = toutes les familles.</t>
        </is>
      </c>
    </row>
    <row r="37" ht="18" customHeight="1">
      <c r="A37" s="7" t="inlineStr">
        <is>
          <t>Palmarès</t>
        </is>
      </c>
      <c r="B37" s="14" t="n">
        <v>0</v>
      </c>
      <c r="C37" s="9" t="inlineStr">
        <is>
          <t>0, 1</t>
        </is>
      </c>
      <c r="D37" s="9" t="inlineStr">
        <is>
          <t>R Performances</t>
        </is>
      </c>
      <c r="E37" s="9" t="inlineStr">
        <is>
          <t>1 = ajoute le palmarès.</t>
        </is>
      </c>
    </row>
    <row r="38" ht="18" customHeight="1">
      <c r="A38" s="7" t="inlineStr">
        <is>
          <t>Nombre de lignes</t>
        </is>
      </c>
      <c r="B38" s="14" t="n">
        <v>20</v>
      </c>
      <c r="C38" s="9" t="inlineStr">
        <is>
          <t>1 à 100</t>
        </is>
      </c>
      <c r="D38" s="9" t="inlineStr">
        <is>
          <t>R Performances</t>
        </is>
      </c>
      <c r="E38" s="9" t="inlineStr"/>
    </row>
    <row r="40" ht="18" customHeight="1">
      <c r="A40" s="5" t="inlineStr">
        <is>
          <t>Pilotage des cotes de la journée</t>
        </is>
      </c>
      <c r="B40" s="5" t="inlineStr"/>
      <c r="C40" s="5" t="inlineStr"/>
      <c r="D40" s="5" t="inlineStr"/>
      <c r="E40" s="5" t="inlineStr"/>
    </row>
    <row r="41" ht="40.5" customHeight="1">
      <c r="A41" s="7" t="inlineStr">
        <is>
          <t>Courses affichées</t>
        </is>
      </c>
      <c r="B41" s="8" t="inlineStr">
        <is>
          <t>a_venir</t>
        </is>
      </c>
      <c r="C41" s="9" t="inlineStr">
        <is>
          <t>a_venir, toutes</t>
        </is>
      </c>
      <c r="D41" s="9" t="inlineStr">
        <is>
          <t>J Cotes courses, J Cotes, J Value direct</t>
        </is>
      </c>
      <c r="E41" s="9" t="inlineStr">
        <is>
          <t>a_venir = seulement les courses pas encore parties, les plus proches en tête ; toutes = toute la journée. Pour une date passée, le classeur prend toujours toute la journée.</t>
        </is>
      </c>
    </row>
    <row r="42" ht="27" customHeight="1">
      <c r="A42" s="7" t="inlineStr">
        <is>
          <t>Écart minimum (%)</t>
        </is>
      </c>
      <c r="B42" s="14" t="n">
        <v>20</v>
      </c>
      <c r="C42" s="9" t="inlineStr">
        <is>
          <t>-100 à 1000</t>
        </is>
      </c>
      <c r="D42" s="9" t="inlineStr">
        <is>
          <t>J Value direct, J Cotes, J Cotes courses</t>
        </is>
      </c>
      <c r="E42" s="9" t="inlineStr">
        <is>
          <t>Écart entre la cote du moment et la Cote BZH : 20 signifie que le marché paie au moins 20 % de plus que la cote que notre modèle juge juste.</t>
        </is>
      </c>
    </row>
    <row r="43" ht="27" customHeight="1">
      <c r="A43" s="7" t="inlineStr">
        <is>
          <t>Cote BZH maximum</t>
        </is>
      </c>
      <c r="B43" s="14" t="n">
        <v>10</v>
      </c>
      <c r="C43" s="9" t="inlineStr">
        <is>
          <t>0 à 1000 (0 = sans limite)</t>
        </is>
      </c>
      <c r="D43" s="9" t="inlineStr">
        <is>
          <t>J Value direct, J Cotes, J Cotes courses</t>
        </is>
      </c>
      <c r="E43" s="9" t="inlineStr">
        <is>
          <t>Ne retient que les chevaux auxquels notre modèle donne au moins une chance sur N. 0 = aucune limite.</t>
        </is>
      </c>
    </row>
    <row r="44" ht="18" customHeight="1">
      <c r="A44" s="7" t="inlineStr">
        <is>
          <t>Cote minimum</t>
        </is>
      </c>
      <c r="B44" s="14" t="n">
        <v>2</v>
      </c>
      <c r="C44" s="9" t="inlineStr">
        <is>
          <t>0 à 1000 (0 = sans limite)</t>
        </is>
      </c>
      <c r="D44" s="9" t="inlineStr">
        <is>
          <t>J Value direct, J Cotes, J Cotes courses</t>
        </is>
      </c>
      <c r="E44" s="9" t="inlineStr">
        <is>
          <t>Cote du moment minimale d'un cheval retenu.</t>
        </is>
      </c>
    </row>
    <row r="45" ht="18" customHeight="1">
      <c r="A45" s="7" t="inlineStr">
        <is>
          <t>Cote maximum</t>
        </is>
      </c>
      <c r="B45" s="14" t="n">
        <v>20</v>
      </c>
      <c r="C45" s="9" t="inlineStr">
        <is>
          <t>0 à 1000 (0 = sans limite)</t>
        </is>
      </c>
      <c r="D45" s="9" t="inlineStr">
        <is>
          <t>J Value direct, J Cotes, J Cotes courses</t>
        </is>
      </c>
      <c r="E45" s="9" t="inlineStr">
        <is>
          <t>Cote du moment maximale d'un cheval retenu.</t>
        </is>
      </c>
    </row>
    <row r="46" ht="40.5" customHeight="1">
      <c r="A46" s="7" t="inlineStr">
        <is>
          <t>Courses relues en direct</t>
        </is>
      </c>
      <c r="B46" s="14" t="n">
        <v>6</v>
      </c>
      <c r="C46" s="9" t="inlineStr">
        <is>
          <t>0 à 10</t>
        </is>
      </c>
      <c r="D46" s="9" t="inlineStr">
        <is>
          <t>J Cotes courses, J Cotes, J Value direct</t>
        </is>
      </c>
      <c r="E46" s="9" t="inlineStr">
        <is>
          <t>À chaque actualisation, nombre maximal de courses dont la cote est relue au PMU à l'instant, en commençant par les départs les plus proches. Les autres courses portent le dernier relevé de turf.bzh, daté dans la colonne cote_heure.</t>
        </is>
      </c>
    </row>
    <row r="48" ht="18" customHeight="1">
      <c r="A48" s="5" t="inlineStr">
        <is>
          <t>Cotes</t>
        </is>
      </c>
      <c r="B48" s="5" t="inlineStr"/>
      <c r="C48" s="5" t="inlineStr"/>
      <c r="D48" s="5" t="inlineStr"/>
      <c r="E48" s="5" t="inlineStr"/>
    </row>
    <row r="49" ht="18" customHeight="1">
      <c r="A49" s="7" t="inlineStr">
        <is>
          <t>Fenêtre des mouvements (minutes)</t>
        </is>
      </c>
      <c r="B49" s="14" t="n">
        <v>10</v>
      </c>
      <c r="C49" s="9" t="inlineStr">
        <is>
          <t>2 à 60</t>
        </is>
      </c>
      <c r="D49" s="9" t="inlineStr">
        <is>
          <t>C Mouvements</t>
        </is>
      </c>
      <c r="E49" s="9" t="inlineStr">
        <is>
          <t>Fenêtre d'observation des mouvements de cotes.</t>
        </is>
      </c>
    </row>
    <row r="50" ht="18" customHeight="1">
      <c r="A50" s="7" t="inlineStr">
        <is>
          <t>Nombre de mouvements</t>
        </is>
      </c>
      <c r="B50" s="14" t="n">
        <v>5</v>
      </c>
      <c r="C50" s="9" t="inlineStr">
        <is>
          <t>1 à 8</t>
        </is>
      </c>
      <c r="D50" s="9" t="inlineStr">
        <is>
          <t>C Mouvements</t>
        </is>
      </c>
      <c r="E50" s="9" t="inlineStr"/>
    </row>
    <row r="52" ht="18" customHeight="1">
      <c r="A52" s="5" t="inlineStr">
        <is>
          <t>Dossier de course</t>
        </is>
      </c>
      <c r="B52" s="5" t="inlineStr"/>
      <c r="C52" s="5" t="inlineStr"/>
      <c r="D52" s="5" t="inlineStr"/>
      <c r="E52" s="5" t="inlineStr"/>
    </row>
    <row r="53" ht="54" customHeight="1">
      <c r="A53" s="7" t="inlineStr">
        <is>
          <t>Sections</t>
        </is>
      </c>
      <c r="B53" s="8" t="inlineStr"/>
      <c r="C53" s="9" t="inlineStr">
        <is>
          <t>tout, ou une liste séparée par des virgules parmi : indicateurs, classement, ligne_bzh, ecarts, renifleur, ecuriebzh, cotes, mouvements, arrivee, rapports, historique</t>
        </is>
      </c>
      <c r="D53" s="9" t="inlineStr">
        <is>
          <t>C Dossier</t>
        </is>
      </c>
      <c r="E53" s="9" t="inlineStr">
        <is>
          <t>Vide = les sections pertinentes pour la date.</t>
        </is>
      </c>
    </row>
    <row r="54" ht="18" customHeight="1">
      <c r="A54" s="7" t="inlineStr">
        <is>
          <t>Sorties par partant</t>
        </is>
      </c>
      <c r="B54" s="14" t="n">
        <v>3</v>
      </c>
      <c r="C54" s="9" t="inlineStr">
        <is>
          <t>0 à 10</t>
        </is>
      </c>
      <c r="D54" s="9" t="inlineStr">
        <is>
          <t>C Dossier</t>
        </is>
      </c>
      <c r="E54" s="9" t="inlineStr">
        <is>
          <t>Nombre de dernières sorties par partant.</t>
        </is>
      </c>
    </row>
    <row r="56" ht="18" customHeight="1">
      <c r="A56" s="5" t="inlineStr">
        <is>
          <t>Écuries</t>
        </is>
      </c>
      <c r="B56" s="5" t="inlineStr"/>
      <c r="C56" s="5" t="inlineStr"/>
      <c r="D56" s="5" t="inlineStr"/>
      <c r="E56" s="5" t="inlineStr"/>
    </row>
    <row r="57" ht="18" customHeight="1">
      <c r="A57" s="7" t="inlineStr">
        <is>
          <t>Écurie</t>
        </is>
      </c>
      <c r="B57" s="8" t="inlineStr"/>
      <c r="C57" s="9" t="inlineStr">
        <is>
          <t>Nom, ou vide</t>
        </is>
      </c>
      <c r="D57" s="9" t="inlineStr">
        <is>
          <t>J Écurie BZH</t>
        </is>
      </c>
      <c r="E57" s="9" t="inlineStr">
        <is>
          <t>Vide = toutes les écuries hors habitude.</t>
        </is>
      </c>
    </row>
    <row r="59" ht="18" customHeight="1">
      <c r="A59" s="5" t="inlineStr">
        <is>
          <t>Cheval</t>
        </is>
      </c>
      <c r="B59" s="5" t="inlineStr"/>
      <c r="C59" s="5" t="inlineStr"/>
      <c r="D59" s="5" t="inlineStr"/>
      <c r="E59" s="5" t="inlineStr"/>
    </row>
    <row r="60" ht="18" customHeight="1">
      <c r="A60" s="7" t="inlineStr">
        <is>
          <t>Recherche cheval</t>
        </is>
      </c>
      <c r="B60" s="8" t="inlineStr"/>
      <c r="C60" s="9" t="inlineStr">
        <is>
          <t>Nom ou début de nom</t>
        </is>
      </c>
      <c r="D60" s="9" t="inlineStr">
        <is>
          <t>H Recherche</t>
        </is>
      </c>
      <c r="E60" s="9" t="inlineStr">
        <is>
          <t>Donne l'identifiant idcheval à reporter dans Identifiant cheval.</t>
        </is>
      </c>
    </row>
    <row r="61" ht="27" customHeight="1">
      <c r="A61" s="7" t="inlineStr">
        <is>
          <t>Identifiant cheval</t>
        </is>
      </c>
      <c r="B61" s="14" t="inlineStr"/>
      <c r="C61" s="9" t="inlineStr">
        <is>
          <t>idcheval</t>
        </is>
      </c>
      <c r="D61" s="9" t="inlineStr">
        <is>
          <t>H Historique, H Stats, H Lectures, H Renifleur</t>
        </is>
      </c>
      <c r="E61" s="9" t="inlineStr">
        <is>
          <t>Identifiant numérique du cheval (colonne idcheval de J Partants, J Quinté ou H Recherche).</t>
        </is>
      </c>
    </row>
    <row r="62" ht="18" customHeight="1">
      <c r="A62" s="7" t="inlineStr">
        <is>
          <t>Résultats de recherche</t>
        </is>
      </c>
      <c r="B62" s="14" t="n">
        <v>10</v>
      </c>
      <c r="C62" s="9" t="inlineStr">
        <is>
          <t>1 à 10</t>
        </is>
      </c>
      <c r="D62" s="9" t="inlineStr">
        <is>
          <t>H Recherche, N Recherche</t>
        </is>
      </c>
      <c r="E62" s="9" t="inlineStr"/>
    </row>
    <row r="63" ht="18" customHeight="1">
      <c r="A63" s="7" t="inlineStr">
        <is>
          <t>Sorties à lire</t>
        </is>
      </c>
      <c r="B63" s="14" t="n">
        <v>50</v>
      </c>
      <c r="C63" s="9" t="inlineStr">
        <is>
          <t>1 à 50</t>
        </is>
      </c>
      <c r="D63" s="9" t="inlineStr">
        <is>
          <t>H Historique</t>
        </is>
      </c>
      <c r="E63" s="9" t="inlineStr"/>
    </row>
    <row r="64" ht="18" customHeight="1">
      <c r="A64" s="7" t="inlineStr">
        <is>
          <t>Notes du Renifleur</t>
        </is>
      </c>
      <c r="B64" s="14" t="n">
        <v>10</v>
      </c>
      <c r="C64" s="9" t="inlineStr">
        <is>
          <t>1 à 40</t>
        </is>
      </c>
      <c r="D64" s="9" t="inlineStr">
        <is>
          <t>H Renifleur</t>
        </is>
      </c>
      <c r="E64" s="9" t="inlineStr"/>
    </row>
    <row r="65" ht="18" customHeight="1">
      <c r="A65" s="7" t="inlineStr">
        <is>
          <t>Période des statistiques (jours)</t>
        </is>
      </c>
      <c r="B65" s="14" t="n">
        <v>90</v>
      </c>
      <c r="C65" s="9" t="inlineStr">
        <is>
          <t>1 à 1825</t>
        </is>
      </c>
      <c r="D65" s="9" t="inlineStr">
        <is>
          <t>H Stats, N Stats</t>
        </is>
      </c>
      <c r="E65" s="9" t="inlineStr"/>
    </row>
    <row r="67" ht="18" customHeight="1">
      <c r="A67" s="5" t="inlineStr">
        <is>
          <t>Personne</t>
        </is>
      </c>
      <c r="B67" s="5" t="inlineStr"/>
      <c r="C67" s="5" t="inlineStr"/>
      <c r="D67" s="5" t="inlineStr"/>
      <c r="E67" s="5" t="inlineStr"/>
    </row>
    <row r="68" ht="18" customHeight="1">
      <c r="A68" s="7" t="inlineStr">
        <is>
          <t>Recherche personne</t>
        </is>
      </c>
      <c r="B68" s="8" t="inlineStr"/>
      <c r="C68" s="9" t="inlineStr">
        <is>
          <t>Nom</t>
        </is>
      </c>
      <c r="D68" s="9" t="inlineStr">
        <is>
          <t>N Recherche</t>
        </is>
      </c>
      <c r="E68" s="9" t="inlineStr"/>
    </row>
    <row r="69" ht="27" customHeight="1">
      <c r="A69" s="7" t="inlineStr">
        <is>
          <t>Type de personne</t>
        </is>
      </c>
      <c r="B69" s="8" t="inlineStr">
        <is>
          <t>jockey</t>
        </is>
      </c>
      <c r="C69" s="9" t="inlineStr">
        <is>
          <t>jockey, driver, entraineur, proprietaire, eleveur</t>
        </is>
      </c>
      <c r="D69" s="9" t="inlineStr">
        <is>
          <t>N Recherche, N Stats</t>
        </is>
      </c>
      <c r="E69" s="9" t="inlineStr"/>
    </row>
    <row r="70" ht="18" customHeight="1">
      <c r="A70" s="7" t="inlineStr">
        <is>
          <t>Identifiant personne</t>
        </is>
      </c>
      <c r="B70" s="14" t="inlineStr"/>
      <c r="C70" s="9" t="inlineStr">
        <is>
          <t>id</t>
        </is>
      </c>
      <c r="D70" s="9" t="inlineStr">
        <is>
          <t>N Stats</t>
        </is>
      </c>
      <c r="E70" s="9" t="inlineStr">
        <is>
          <t>Colonne id de la feuille N Recherche.</t>
        </is>
      </c>
    </row>
    <row r="72" ht="18" customHeight="1">
      <c r="A72" s="5" t="inlineStr">
        <is>
          <t>ChatBZH</t>
        </is>
      </c>
      <c r="B72" s="5" t="inlineStr"/>
      <c r="C72" s="5" t="inlineStr"/>
      <c r="D72" s="5" t="inlineStr"/>
      <c r="E72" s="5" t="inlineStr"/>
    </row>
    <row r="73" ht="18" customHeight="1">
      <c r="A73" s="7" t="inlineStr">
        <is>
          <t>Question</t>
        </is>
      </c>
      <c r="B73" s="8" t="inlineStr"/>
      <c r="C73" s="9" t="inlineStr">
        <is>
          <t>Texte libre</t>
        </is>
      </c>
      <c r="D73" s="9" t="inlineStr">
        <is>
          <t>R Chat BZH</t>
        </is>
      </c>
      <c r="E73" s="9" t="inlineStr">
        <is>
          <t>Question posée à ChatBZH.</t>
        </is>
      </c>
    </row>
    <row r="74" ht="18" customHeight="1">
      <c r="A74" s="7" t="inlineStr">
        <is>
          <t>Mode</t>
        </is>
      </c>
      <c r="B74" s="8" t="inlineStr">
        <is>
          <t>standard</t>
        </is>
      </c>
      <c r="C74" s="9" t="inlineStr">
        <is>
          <t>standard, expert</t>
        </is>
      </c>
      <c r="D74" s="9" t="inlineStr">
        <is>
          <t>R Chat BZH</t>
        </is>
      </c>
      <c r="E74" s="9" t="inlineStr"/>
    </row>
    <row r="75" ht="18" customHeight="1">
      <c r="A75" s="7" t="inlineStr">
        <is>
          <t>Crédits maximum</t>
        </is>
      </c>
      <c r="B75" s="14" t="n">
        <v>20</v>
      </c>
      <c r="C75" s="9" t="inlineStr">
        <is>
          <t>5 à 300</t>
        </is>
      </c>
      <c r="D75" s="9" t="inlineStr">
        <is>
          <t>R Chat BZH</t>
        </is>
      </c>
      <c r="E75" s="9" t="inlineStr">
        <is>
          <t>Plafond de crédits IA consommés par question.</t>
        </is>
      </c>
    </row>
    <row r="76" ht="27" customHeight="1">
      <c r="A76" s="7" t="inlineStr">
        <is>
          <t>ChatBZH actif</t>
        </is>
      </c>
      <c r="B76" s="8" t="inlineStr">
        <is>
          <t>Non</t>
        </is>
      </c>
      <c r="C76" s="9" t="inlineStr">
        <is>
          <t>Oui, Non</t>
        </is>
      </c>
      <c r="D76" s="9" t="inlineStr">
        <is>
          <t>R Chat BZH</t>
        </is>
      </c>
      <c r="E76" s="9" t="inlineStr">
        <is>
          <t>Passez à Oui le temps d'une question, puis revenez à Non : chaque actualisation de la feuille R ChatBZH consomme des crédits.</t>
        </is>
      </c>
    </row>
  </sheetData>
  <dataValidations count="16">
    <dataValidation sqref="B19" showDropDown="0" showInputMessage="0" showErrorMessage="1" allowBlank="1" errorTitle="Valeur non admise" error="Choisissez une valeur dans la liste, ou laissez vide." type="list">
      <formula1>=Listes!$A$3:$A$8</formula1>
    </dataValidation>
    <dataValidation sqref="B20" showDropDown="0" showInputMessage="0" showErrorMessage="1" allowBlank="1" errorTitle="Valeur non admise" error="Choisissez une valeur dans la liste, ou laissez vide." type="list">
      <formula1>=Listes!$B$3:$B$5</formula1>
    </dataValidation>
    <dataValidation sqref="B21" showDropDown="0" showInputMessage="0" showErrorMessage="1" allowBlank="1" errorTitle="Valeur non admise" error="Choisissez une valeur dans la liste, ou laissez vide." type="list">
      <formula1>=Listes!$C$3:$C$5</formula1>
    </dataValidation>
    <dataValidation sqref="B22" showDropDown="0" showInputMessage="0" showErrorMessage="1" allowBlank="1" errorTitle="Valeur non admise" error="Choisissez une valeur dans la liste, ou laissez vide." type="list">
      <formula1>=Listes!$D$3:$D$5</formula1>
    </dataValidation>
    <dataValidation sqref="B23" showDropDown="0" showInputMessage="0" showErrorMessage="1" allowBlank="1" errorTitle="Valeur non admise" error="Choisissez une valeur dans la liste, ou laissez vide." type="list">
      <formula1>=Listes!$E$3:$E$4</formula1>
    </dataValidation>
    <dataValidation sqref="B26" showDropDown="0" showInputMessage="0" showErrorMessage="1" allowBlank="1" errorTitle="Valeur non admise" error="Choisissez une valeur dans la liste, ou laissez vide." type="list">
      <formula1>=Listes!$F$3:$F$4</formula1>
    </dataValidation>
    <dataValidation sqref="B27" showDropDown="0" showInputMessage="0" showErrorMessage="1" allowBlank="1" errorTitle="Valeur non admise" error="Choisissez une valeur dans la liste, ou laissez vide." type="list">
      <formula1>=Listes!$G$3:$G$17</formula1>
    </dataValidation>
    <dataValidation sqref="B28" showDropDown="0" showInputMessage="0" showErrorMessage="1" allowBlank="1" errorTitle="Valeur non admise" error="Choisissez une valeur dans la liste, ou laissez vide." type="list">
      <formula1>=Listes!$H$3:$H$4</formula1>
    </dataValidation>
    <dataValidation sqref="B31" showDropDown="0" showInputMessage="0" showErrorMessage="1" allowBlank="1" errorTitle="Valeur non admise" error="Choisissez une valeur dans la liste, ou laissez vide." type="list">
      <formula1>=Listes!$I$3:$I$36</formula1>
    </dataValidation>
    <dataValidation sqref="B35" showDropDown="0" showInputMessage="0" showErrorMessage="1" allowBlank="1" errorTitle="Valeur non admise" error="Choisissez une valeur dans la liste, ou laissez vide." type="list">
      <formula1>=Listes!$J$3:$J$7</formula1>
    </dataValidation>
    <dataValidation sqref="B36" showDropDown="0" showInputMessage="0" showErrorMessage="1" allowBlank="1" errorTitle="Valeur non admise" error="Choisissez une valeur dans la liste, ou laissez vide." type="list">
      <formula1>=Listes!$K$3:$K$12</formula1>
    </dataValidation>
    <dataValidation sqref="B37" showDropDown="0" showInputMessage="0" showErrorMessage="1" allowBlank="1" errorTitle="Valeur non admise" error="Choisissez une valeur dans la liste, ou laissez vide." type="list">
      <formula1>=Listes!$L$3:$L$4</formula1>
    </dataValidation>
    <dataValidation sqref="B41" showDropDown="0" showInputMessage="0" showErrorMessage="1" allowBlank="1" errorTitle="Valeur non admise" error="Choisissez une valeur dans la liste, ou laissez vide." type="list">
      <formula1>=Listes!$M$3:$M$4</formula1>
    </dataValidation>
    <dataValidation sqref="B69" showDropDown="0" showInputMessage="0" showErrorMessage="1" allowBlank="1" errorTitle="Valeur non admise" error="Choisissez une valeur dans la liste, ou laissez vide." type="list">
      <formula1>=Listes!$N$3:$N$7</formula1>
    </dataValidation>
    <dataValidation sqref="B74" showDropDown="0" showInputMessage="0" showErrorMessage="1" allowBlank="1" errorTitle="Valeur non admise" error="Choisissez une valeur dans la liste, ou laissez vide." type="list">
      <formula1>=Listes!$O$3:$O$4</formula1>
    </dataValidation>
    <dataValidation sqref="B76" showDropDown="0" showInputMessage="0" showErrorMessage="1" allowBlank="1" errorTitle="Valeur non admise" error="Choisissez une valeur dans la liste, ou laissez vide." type="list">
      <formula1>=Listes!$P$3:$P$4</formula1>
    </dataValidation>
  </dataValidations>
  <pageMargins left="0.75" right="0.75" top="1" bottom="1" header="0.5" footer="0.5"/>
</worksheet>
</file>

<file path=xl/worksheets/sheet2.xml><?xml version="1.0" encoding="utf-8"?>
<worksheet xmlns="http://schemas.openxmlformats.org/spreadsheetml/2006/main">
  <sheetPr>
    <tabColor rgb="00C00000"/>
    <outlinePr summaryBelow="1" summaryRight="1"/>
    <pageSetUpPr/>
  </sheetPr>
  <dimension ref="A1:A57"/>
  <sheetViews>
    <sheetView showGridLines="0" workbookViewId="0">
      <selection activeCell="A1" sqref="A1"/>
    </sheetView>
  </sheetViews>
  <sheetFormatPr baseColWidth="8" defaultRowHeight="15"/>
  <cols>
    <col width="150" customWidth="1" min="1" max="1"/>
  </cols>
  <sheetData>
    <row r="1" ht="26" customHeight="1">
      <c r="A1" s="15" t="inlineStr">
        <is>
          <t>Pack Excel API turf.bzh : mode d'emploi</t>
        </is>
      </c>
    </row>
    <row r="2" ht="30" customHeight="1">
      <c r="A2" s="16" t="inlineStr">
        <is>
          <t>Version 2.1 du pack, API turf.bzh 1.5.0, établi le 02/11/2026. Ce classeur couvre tous les points d'accès de l'API : chaque feuille de données est une requête Power Query prête à actualiser.</t>
        </is>
      </c>
    </row>
    <row r="3">
      <c r="A3" s="17" t="inlineStr"/>
    </row>
    <row r="4" ht="20" customHeight="1">
      <c r="A4" s="18" t="inlineStr">
        <is>
          <t>1. Démarrer en 3 étapes</t>
        </is>
      </c>
    </row>
    <row r="5" ht="30" customHeight="1">
      <c r="A5" s="19" t="inlineStr">
        <is>
          <t>1) Feuille Réglages : collez votre clé API dans la cellule jaune Clé API (elle commence par tbz_live_). Vous l'obtenez sur https://www.turf.bzh/api-cle.php, avec une licence API et un abonnement actif.</t>
        </is>
      </c>
    </row>
    <row r="6" ht="15" customHeight="1">
      <c r="A6" s="19" t="inlineStr">
        <is>
          <t>2) Vérifiez la date du jour et, pour les feuilles P, la période Du et Au. Ne modifiez que les cellules jaunes.</t>
        </is>
      </c>
    </row>
    <row r="7" ht="60" customHeight="1">
      <c r="A7" s="19" t="inlineStr">
        <is>
          <t>3) Actualisez d'abord la seule feuille R Compte (cliquez dans son tableau, puis Données &gt; Actualiser, ou clic droit sur le tableau &gt; Actualiser) : votre licence et votre abonnement s'affichent, la clé est confirmée en 1 appel. Ensuite, chaque feuille s'actualise de la même façon. Données &gt; Actualiser tout lance toutes les feuilles d'un coup : comptez une soixantaine d'appels avec la période par défaut de 7 jours, et quelques minutes si le quota de 60 appels par minute est atteint (le classeur attend et reprend tout seul).</t>
        </is>
      </c>
    </row>
    <row r="8">
      <c r="A8" s="17" t="inlineStr"/>
    </row>
    <row r="9" ht="20" customHeight="1">
      <c r="A9" s="18" t="inlineStr">
        <is>
          <t>2. Première actualisation : 2 questions posées par Excel</t>
        </is>
      </c>
    </row>
    <row r="10" ht="45" customHeight="1">
      <c r="A10" s="19" t="inlineStr">
        <is>
          <t>Excel demande une seule fois comment accéder à https://www.turf.bzh (fenêtre Accéder au contenu web) : gardez Anonyme, sélectionné par défaut, puis cliquez sur Se connecter ; si une liste de niveaux est proposée, gardez https://www.turf.bzh/. La clé est transmise par le classeur dans l'en-tête Authorization de chaque appel ; elle n'a pas à être saisie dans cette fenêtre.</t>
        </is>
      </c>
    </row>
    <row r="11" ht="30" customHeight="1">
      <c r="A11" s="19" t="inlineStr">
        <is>
          <t>Si Excel demande un niveau de confidentialité, choisissez Public, ou cochez Ignorer les niveaux de confidentialité. Ces réponses sont mémorisées par Excel sur votre poste, jamais dans le classeur.</t>
        </is>
      </c>
    </row>
    <row r="12">
      <c r="A12" s="17" t="inlineStr"/>
    </row>
    <row r="13" ht="20" customHeight="1">
      <c r="A13" s="18" t="inlineStr">
        <is>
          <t>3. Lire une feuille de données</t>
        </is>
      </c>
    </row>
    <row r="14" ht="60" customHeight="1">
      <c r="A14" s="19" t="inlineStr">
        <is>
          <t>Chaque feuille de données ne contient que son tableau, à partir de la cellule A1 : Excel insère ou supprime des colonnes entières à chaque changement de structure, c'est pourquoi rien d'autre n'y est placé. Le nom de l'onglet et la feuille Catalogue (point d'accès, réglages lus, colonnes, adresse) décrivent chaque tableau. Les tableaux portent le nom de la feuille avec un tiret bas (par exemple J_Partants) : vous pouvez les utiliser dans vos formules et vos tableaux croisés dynamiques.</t>
        </is>
      </c>
    </row>
    <row r="15" ht="30" customHeight="1">
      <c r="A15" s="19" t="inlineStr">
        <is>
          <t>Avant la première actualisation, chaque tableau ne contient qu'une colonne info avec une consigne. Après actualisation, une seule colonne info signifie que l'appel a abouti mais que rien n'est disponible pour ces réglages (date sans course, course sans cotes) : le message l'explique.</t>
        </is>
      </c>
    </row>
    <row r="16" ht="30" customHeight="1">
      <c r="A16" s="19" t="inlineStr">
        <is>
          <t>Des colonnes statut_http, erreur_code, erreur_message, conseil, adresse : l'API a refusé l'appel. Le conseil indique quoi corriger ; l'adresse permet de rejouer l'appel dans un navigateur.</t>
        </is>
      </c>
    </row>
    <row r="17" ht="15" customHeight="1">
      <c r="A17" s="19" t="inlineStr">
        <is>
          <t>Les nombres sont typés en nombres et les dates en dates : vous pouvez trier, filtrer et calculer directement sur ces tableaux.</t>
        </is>
      </c>
    </row>
    <row r="18">
      <c r="A18" s="17" t="inlineStr"/>
    </row>
    <row r="19" ht="20" customHeight="1">
      <c r="A19" s="18" t="inlineStr">
        <is>
          <t>4. Les groupes de feuilles</t>
        </is>
      </c>
    </row>
    <row r="20" ht="30" customHeight="1">
      <c r="A20" s="19" t="inlineStr">
        <is>
          <t>J : la journée de la date du jour (programme, Quinté+, pilotage des cotes, partants, résultats, rapports, statistiques premium, classements, value bets, écuries).</t>
        </is>
      </c>
    </row>
    <row r="21" ht="15" customHeight="1">
      <c r="A21" s="19" t="inlineStr">
        <is>
          <t>P : la période Du à Au, un appel par jour (programme, partants, résultats, rapports). J Stats premium lit aussi la période, par tranches de 31 jours.</t>
        </is>
      </c>
    </row>
    <row r="22" ht="30" customHeight="1">
      <c r="A22" s="19" t="inlineStr">
        <is>
          <t>C : une course, désignée par la date du jour et le code course (partants, indicateurs, cotes, historique des cotes, mouvements, rapports, arrivée, analyse, écarts, Renifleur, dossier, courses de référence).</t>
        </is>
      </c>
    </row>
    <row r="23" ht="30" customHeight="1">
      <c r="A23" s="19" t="inlineStr">
        <is>
          <t>H : un cheval (recherche, historique, statistiques, lectures, notes du Renifleur). Cherchez-le dans H Recherche puis reportez son idcheval dans Réglages.</t>
        </is>
      </c>
    </row>
    <row r="24" ht="15" customHeight="1">
      <c r="A24" s="19" t="inlineStr">
        <is>
          <t>N : une personne, jockey, driver, entraîneur, propriétaire ou éleveur (recherche, statistiques).</t>
        </is>
      </c>
    </row>
    <row r="25" ht="15" customHeight="1">
      <c r="A25" s="19" t="inlineStr">
        <is>
          <t>R : votre compte et l'état de la base, le dictionnaire des colonnes, les exports mensuels, vos méthodes, les performances des pronostics, ChatBZH.</t>
        </is>
      </c>
    </row>
    <row r="26" ht="30" customHeight="1">
      <c r="A26" s="19" t="inlineStr">
        <is>
          <t>La feuille Catalogue détaille chaque point d'accès, ses réglages, ses colonnes et son adresse prête à l'emploi. La feuille Suivi de bankroll est un journal personnel de mises, indépendant de l'API.</t>
        </is>
      </c>
    </row>
    <row r="27">
      <c r="A27" s="17" t="inlineStr"/>
    </row>
    <row r="28" ht="20" customHeight="1">
      <c r="A28" s="18" t="inlineStr">
        <is>
          <t>5. Piloter les cotes de la journée et repérer les écarts</t>
        </is>
      </c>
    </row>
    <row r="29" ht="45" customHeight="1">
      <c r="A29" s="19" t="inlineStr">
        <is>
          <t>Trois feuilles suivent les cotes de toutes les courses de la journée en un seul appel chacune : J Cotes courses (une ligne par course, le tableau de bord), J Cotes (une ligne par partant) et J Value direct (les partants qui passent vos filtres). Elles s'actualisent seules toutes les 5 minutes tant que le classeur est ouvert ; Données &gt; Actualiser tout les remet à jour à l'instant.</t>
        </is>
      </c>
    </row>
    <row r="30" ht="45" customHeight="1">
      <c r="A30" s="19" t="inlineStr">
        <is>
          <t>Lisez J Cotes courses de haut en bas : les courses arrivent dans l'ordre des départs, avec les minutes restantes, le favori du marché, le choix de notre modèle (la plus petite Cote BZH), la plus forte baisse de cote depuis le matin (l'argent qui rentre sur un cheval), le nombre de chevaux qui passent vos filtres et le meilleur écart.</t>
        </is>
      </c>
    </row>
    <row r="31" ht="45" customHeight="1">
      <c r="A31" s="19" t="inlineStr">
        <is>
          <t>La cote de chaque ligne est datée : cote_heure donne l'heure du relevé et source_cote son origine (direct = lue au PMU pendant l'actualisation, cache = lue au PMU dans la minute, releve = collecte turf.bzh). À chaque actualisation, les courses dont le départ approche sont relues au PMU à l'instant (réglage Courses relues en direct) ; les autres portent le dernier relevé de turf.bzh.</t>
        </is>
      </c>
    </row>
    <row r="32" ht="45" customHeight="1">
      <c r="A32" s="19" t="inlineStr">
        <is>
          <t>L'écart (colonne ecart_value_pct) compare la cote du moment à la Cote BZH, la cote que notre modèle juge juste, calculée sans regarder le marché : un écart de +30 signifie que le marché paie 30 % de plus que cette cote. proba_marche_pct et proba_bzh_pct donnent les deux probabilités, marge du PMU retirée pour le marché. Un écart est une piste de lecture, pas une garantie de gain.</t>
        </is>
      </c>
    </row>
    <row r="33" ht="30" customHeight="1">
      <c r="A33" s="19" t="inlineStr">
        <is>
          <t>Réglez vos filtres dans Réglages, section Pilotage des cotes de la journée : écart minimum, Cote BZH maximum, cotes minimum et maximum. La colonne value vaut 1 pour un partant qui les passe, dans J Cotes comme dans J Value direct.</t>
        </is>
      </c>
    </row>
    <row r="34" ht="45" customHeight="1">
      <c r="A34" s="19" t="inlineStr">
        <is>
          <t>Pour éprouver vos filtres, saisissez une date passée dans Date du jour (collecte des cotes depuis le 27/07/2026) : les mêmes feuilles donnent la dernière cote relevée avant le départ, puis l'arrivée (rang_arrivee), la cote finale et le rapport simple gagnant du vainqueur (rapport_sg). Reportez vos sélections dans Suivi de bankroll pour suivre vos résultats.</t>
        </is>
      </c>
    </row>
    <row r="35" ht="30" customHeight="1">
      <c r="A35" s="19" t="inlineStr">
        <is>
          <t>Pour changer la fréquence d'actualisation : Données &gt; Requêtes et connexions, clic droit sur la requête &gt; Propriétés &gt; Actualiser toutes les N minutes. Chaque actualisation compte 1 appel par feuille dans votre quota.</t>
        </is>
      </c>
    </row>
    <row r="36">
      <c r="A36" s="17" t="inlineStr"/>
    </row>
    <row r="37" ht="20" customHeight="1">
      <c r="A37" s="18" t="inlineStr">
        <is>
          <t>6. Quotas et bonnes pratiques</t>
        </is>
      </c>
    </row>
    <row r="38" ht="30" customHeight="1">
      <c r="A38" s="19" t="inlineStr">
        <is>
          <t>60 appels par minute et 10 000 par jour. Au-delà, l'API répond 429 : le classeur attend le délai demandé et réessaie jusqu'à 3 fois ; si l'erreur persiste, patientez une minute et actualisez la seule feuille utile.</t>
        </is>
      </c>
    </row>
    <row r="39" ht="30" customHeight="1">
      <c r="A39" s="19" t="inlineStr">
        <is>
          <t>Préférez l'actualisation feuille par feuille. Pour constituer un historique, avancez par périodes de 31 jours avec les feuilles P, en copiant les valeurs obtenues dans un autre classeur entre deux périodes.</t>
        </is>
      </c>
    </row>
    <row r="40" ht="15" customHeight="1">
      <c r="A40" s="19" t="inlineStr">
        <is>
          <t>Les exports mensuels (feuille R Exports) fournissent des fichiers complets et scellés : c'est la voie la plus économe pour de gros volumes.</t>
        </is>
      </c>
    </row>
    <row r="41" ht="15" customHeight="1">
      <c r="A41" s="19" t="inlineStr">
        <is>
          <t>Chaque appel à ChatBZH consomme des crédits IA : la feuille R Chat BZH ne lance rien tant que ChatBZH actif vaut Non dans Réglages.</t>
        </is>
      </c>
    </row>
    <row r="42">
      <c r="A42" s="17" t="inlineStr"/>
    </row>
    <row r="43" ht="20" customHeight="1">
      <c r="A43" s="18" t="inlineStr">
        <is>
          <t>7. Adapter le classeur</t>
        </is>
      </c>
    </row>
    <row r="44" ht="30" customHeight="1">
      <c r="A44" s="19" t="inlineStr">
        <is>
          <t>Données &gt; Requêtes et connexions affiche toutes les requêtes. Clic droit &gt; Modifier ouvre l'éditeur Power Query. Les fonctions fn (réglages, appel, erreurs, typage) sont partagées : une requête de données tient en quelques lignes et se duplique (clic droit &gt; Dupliquer) pour un autre usage.</t>
        </is>
      </c>
    </row>
    <row r="45" ht="30" customHeight="1">
      <c r="A45" s="19" t="inlineStr">
        <is>
          <t>Pour ajouter un réglage : nommez une cellule de la feuille Réglages (Formules &gt; Gestionnaire de noms) et lisez-la dans une requête avec fnTexte("NomDeLaCellule").</t>
        </is>
      </c>
    </row>
    <row r="46">
      <c r="A46" s="17" t="inlineStr"/>
    </row>
    <row r="47" ht="20" customHeight="1">
      <c r="A47" s="18" t="inlineStr">
        <is>
          <t>8. Questions fréquentes</t>
        </is>
      </c>
    </row>
    <row r="48" ht="15" customHeight="1">
      <c r="A48" s="19" t="inlineStr">
        <is>
          <t>Sans clé dans Réglages, aucune feuille n'appelle l'API : chaque tableau affiche la consigne de coller la clé.</t>
        </is>
      </c>
    </row>
    <row r="49" ht="45" customHeight="1">
      <c r="A49" s="19" t="inlineStr">
        <is>
          <t>La clé est refusée (401) : Excel ouvre la fenêtre Accéder au contenu web avec un message d'authentification, puis un message d'erreur d'autorisation, une fois par feuille actualisée. Cliquez sur Annuler puis OK, vérifiez que la clé est complète et que votre abonnement est actif, régénérez-la au besoin sur https://www.turf.bzh/api-cle.php, puis actualisez la seule feuille R Compte pour confirmer.</t>
        </is>
      </c>
    </row>
    <row r="50" ht="30" customHeight="1">
      <c r="A50" s="19" t="inlineStr">
        <is>
          <t>404 : aucune donnée pour cette date ou ce code course : vérifiez dans J Programme que la course existe à cette date, et que le code course est bien saisi (R1C1).</t>
        </is>
      </c>
    </row>
    <row r="51" ht="15" customHeight="1">
      <c r="A51" s="19" t="inlineStr">
        <is>
          <t>422 : un réglage est hors des valeurs admises : la colonne Valeurs admises de Réglages les rappelle.</t>
        </is>
      </c>
    </row>
    <row r="52" ht="15" customHeight="1">
      <c r="A52" s="19" t="inlineStr">
        <is>
          <t>Les réglages modifiés ne sont pas pris en compte : actualisez après chaque modification, les tableaux ne se recalculent pas seuls.</t>
        </is>
      </c>
    </row>
    <row r="53" ht="45" customHeight="1">
      <c r="A53" s="19" t="inlineStr">
        <is>
          <t>Excel pour Mac, Excel en ligne, LibreOffice, Google Sheets : les requêtes Power Query de ce classeur nécessitent Excel pour Windows (Microsoft 365, 2021, 2019 ou 2016 avec Power Query). Les adresses de la feuille Catalogue restent utilisables depuis tout outil capable d'appeler une adresse web avec votre clé.</t>
        </is>
      </c>
    </row>
    <row r="54" ht="15" customHeight="1">
      <c r="A54" s="19" t="inlineStr">
        <is>
          <t>Ancien pack (Programme et Quinté, Cotes d'une course, Value bets) : ce classeur le remplace et couvre tous les points d'accès de l'API 1.5.0.</t>
        </is>
      </c>
    </row>
    <row r="55">
      <c r="A55" s="17" t="inlineStr"/>
    </row>
    <row r="56" ht="20" customHeight="1">
      <c r="A56" s="18" t="inlineStr">
        <is>
          <t>9. Assistance</t>
        </is>
      </c>
    </row>
    <row r="57" ht="30" customHeight="1">
      <c r="A57" s="19" t="inlineStr">
        <is>
          <t>Documentation complète : https://www.turf.bzh/api-docs.php. Votre clé et vos quotas : https://www.turf.bzh/api-cle.php. Contact : depuis votre espace membre sur https://www.turf.bzh.</t>
        </is>
      </c>
    </row>
  </sheetData>
  <pageMargins left="0.75" right="0.75" top="1" bottom="1" header="0.5" footer="0.5"/>
</worksheet>
</file>

<file path=xl/worksheets/sheet3.xml><?xml version="1.0" encoding="utf-8"?>
<worksheet xmlns="http://schemas.openxmlformats.org/spreadsheetml/2006/main">
  <sheetPr>
    <tabColor rgb="00C00000"/>
    <outlinePr summaryBelow="1" summaryRight="1"/>
    <pageSetUpPr/>
  </sheetPr>
  <dimension ref="A1:L55"/>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2" customWidth="1" min="1" max="1"/>
    <col width="20" customWidth="1" min="2" max="2"/>
    <col width="20" customWidth="1" min="3" max="3"/>
    <col width="44" customWidth="1" min="4" max="4"/>
    <col width="8" customWidth="1" min="5" max="5"/>
    <col width="34" customWidth="1" min="6" max="6"/>
    <col width="50" customWidth="1" min="7" max="7"/>
    <col width="60" customWidth="1" min="8" max="8"/>
    <col width="60" customWidth="1" min="9" max="9"/>
    <col width="70" customWidth="1" min="10" max="10"/>
    <col width="22" customWidth="1" min="11" max="11"/>
    <col width="44" customWidth="1" min="12" max="12"/>
  </cols>
  <sheetData>
    <row r="1">
      <c r="A1" s="1" t="inlineStr">
        <is>
          <t>Catalogue des points d'accès de l'API turf.bzh 1.5.0</t>
        </is>
      </c>
    </row>
    <row r="2">
      <c r="A2" s="2" t="inlineStr">
        <is>
          <t>Une ligne par feuille de données. Les adresses se construisent à partir de la feuille Réglages ; le lien d'essai ajoute votre clé (paramètre api_key) pour ouvrir l'appel dans un navigateur. Dans le classeur, la clé passe par l'en-tête Authorization.</t>
        </is>
      </c>
    </row>
    <row r="4" ht="20" customHeight="1">
      <c r="A4" s="3" t="inlineStr">
        <is>
          <t>Groupe</t>
        </is>
      </c>
      <c r="B4" s="3" t="inlineStr">
        <is>
          <t>Feuille</t>
        </is>
      </c>
      <c r="C4" s="3" t="inlineStr">
        <is>
          <t>Tableau</t>
        </is>
      </c>
      <c r="D4" s="3" t="inlineStr">
        <is>
          <t>Point d'accès</t>
        </is>
      </c>
      <c r="E4" s="3" t="inlineStr">
        <is>
          <t>Format</t>
        </is>
      </c>
      <c r="F4" s="3" t="inlineStr">
        <is>
          <t>Réglages lus</t>
        </is>
      </c>
      <c r="G4" s="3" t="inlineStr">
        <is>
          <t>Valeurs actuelles des réglages</t>
        </is>
      </c>
      <c r="H4" s="3" t="inlineStr">
        <is>
          <t>Contenu</t>
        </is>
      </c>
      <c r="I4" s="3" t="inlineStr">
        <is>
          <t>Colonnes</t>
        </is>
      </c>
      <c r="J4" s="3" t="inlineStr">
        <is>
          <t>Adresse (sans la clé)</t>
        </is>
      </c>
      <c r="K4" s="3" t="inlineStr">
        <is>
          <t>Essai dans le navigateur</t>
        </is>
      </c>
      <c r="L4" s="3" t="inlineStr">
        <is>
          <t>Note</t>
        </is>
      </c>
    </row>
    <row r="5" ht="42" customHeight="1">
      <c r="A5" s="9" t="inlineStr">
        <is>
          <t>Journée</t>
        </is>
      </c>
      <c r="B5" s="20">
        <f>HYPERLINK("#'J Programme'!A1","J Programme")</f>
        <v/>
      </c>
      <c r="C5" s="9" t="inlineStr">
        <is>
          <t>J_Programme</t>
        </is>
      </c>
      <c r="D5" s="9" t="inlineStr">
        <is>
          <t>GET /v1/programme</t>
        </is>
      </c>
      <c r="E5" s="9" t="inlineStr">
        <is>
          <t>CSV</t>
        </is>
      </c>
      <c r="F5" s="9" t="inlineStr">
        <is>
          <t>DateJour, FiltreProgramme</t>
        </is>
      </c>
      <c r="G5" s="9">
        <f>"DateJour = "&amp;IF(DateJourISO="","(vide)",DateJourISO)&amp;" ; "&amp;"FiltreProgramme = "&amp;IF(FiltreProgramme="","(vide)",FiltreProgramme)</f>
        <v/>
      </c>
      <c r="H5" s="9" t="inlineStr">
        <is>
          <t>Une ligne par course : code, hippodrome, discipline, heure, distance, allocation, partants, Quinté+, terminée, lien.</t>
        </is>
      </c>
      <c r="I5" s="9" t="inlineStr">
        <is>
          <t>date, code_course, hippodrome, discipline, heure, distance, allocation, nombre_partants, is_quinte, is_completed, link_url</t>
        </is>
      </c>
      <c r="J5" s="9">
        <f>"https://www.turf.bzh/api/v1/programme?date="&amp;DateJourISO&amp;"&amp;format=csv"&amp;IF(FiltreProgramme="","","&amp;filter="&amp;FiltreProgramme)</f>
        <v/>
      </c>
      <c r="K5" s="20">
        <f>IF(CleAPI="","Collez votre clé dans Réglages",HYPERLINK(J5&amp;IF(ISNUMBER(FIND("?",J5)),"&amp;","?")&amp;"api_key="&amp;CleAPI,"Ouvrir l'appel"))</f>
        <v/>
      </c>
      <c r="L5" s="9" t="inlineStr"/>
    </row>
    <row r="6" ht="42" customHeight="1">
      <c r="A6" s="9" t="inlineStr">
        <is>
          <t>Journée</t>
        </is>
      </c>
      <c r="B6" s="20">
        <f>HYPERLINK("#'J Quinté'!A1","J Quinté")</f>
        <v/>
      </c>
      <c r="C6" s="9" t="inlineStr">
        <is>
          <t>J_Quinte</t>
        </is>
      </c>
      <c r="D6" s="9" t="inlineStr">
        <is>
          <t>GET /v1/quinte</t>
        </is>
      </c>
      <c r="E6" s="9" t="inlineStr">
        <is>
          <t>JSON</t>
        </is>
      </c>
      <c r="F6" s="9" t="inlineStr">
        <is>
          <t>DateJour</t>
        </is>
      </c>
      <c r="G6" s="9">
        <f>"DateJour = "&amp;IF(DateJourISO="","(vide)",DateJourISO)</f>
        <v/>
      </c>
      <c r="H6" s="9" t="inlineStr">
        <is>
          <t>Une ligne par partant du Quinté+ avec les colonnes de la course (préfixe course_) puis les indicateurs du partant.</t>
        </is>
      </c>
      <c r="I6" s="9" t="inlineStr">
        <is>
          <t>course_date, course_code_course, course_hippodrome, course_heure, course_discipline, course_distance, course_allocation, course_nombre_partants, course_nombre_non_partants, course_numeros_non_partants, course_link_url, num (52 colonnes)</t>
        </is>
      </c>
      <c r="J6" s="9">
        <f>"https://www.turf.bzh/api/v1/quinte?date="&amp;DateJourISO&amp;""</f>
        <v/>
      </c>
      <c r="K6" s="20">
        <f>IF(CleAPI="","Collez votre clé dans Réglages",HYPERLINK(J6&amp;IF(ISNUMBER(FIND("?",J6)),"&amp;","?")&amp;"api_key="&amp;CleAPI,"Ouvrir l'appel"))</f>
        <v/>
      </c>
      <c r="L6" s="9" t="inlineStr"/>
    </row>
    <row r="7" ht="42" customHeight="1">
      <c r="A7" s="9" t="inlineStr">
        <is>
          <t>Journée</t>
        </is>
      </c>
      <c r="B7" s="20">
        <f>HYPERLINK("#'J Cotes courses'!A1","J Cotes courses")</f>
        <v/>
      </c>
      <c r="C7" s="9" t="inlineStr">
        <is>
          <t>J_Cotes_courses</t>
        </is>
      </c>
      <c r="D7" s="9" t="inlineStr">
        <is>
          <t>GET /v1/journees/{date}/cotes?vue=courses</t>
        </is>
      </c>
      <c r="E7" s="9" t="inlineStr">
        <is>
          <t>CSV</t>
        </is>
      </c>
      <c r="F7" s="9" t="inlineStr">
        <is>
          <t>DateJour, HorizonCotes, EcartMin, CoteBZHMax, CoteMin, CoteMax, AppelsDirect, Hippodrome, Discipline</t>
        </is>
      </c>
      <c r="G7" s="9">
        <f>"DateJour = "&amp;IF(DateJourISO="","(vide)",DateJourISO)&amp;" ; "&amp;"HorizonCotes = "&amp;IF(HorizonCotes="","(vide)",HorizonCotes)&amp;" ; "&amp;"EcartMin = "&amp;IF(EcartMin="","(vide)",EcartMin)&amp;" ; "&amp;"CoteBZHMax = "&amp;IF(CoteBZHMax="","(vide)",CoteBZHMax)&amp;" ; "&amp;"CoteMin = "&amp;IF(CoteMin="","(vide)",CoteMin)&amp;" ; "&amp;"CoteMax = "&amp;IF(CoteMax="","(vide)",CoteMax)&amp;" ; "&amp;"AppelsDirect = "&amp;IF(AppelsDirect="","(vide)",AppelsDirect)&amp;" ; "&amp;"Hippodrome = "&amp;IF(Hippodrome="","(vide)",Hippodrome)&amp;" ; "&amp;"Discipline = "&amp;IF(Discipline="","(vide)",Discipline)</f>
        <v/>
      </c>
      <c r="H7" s="9" t="inlineStr">
        <is>
          <t>Une ligne par course, dans l'ordre des départs : minutes avant le départ, favori du marché, choix du modèle, plus forte baisse depuis le matin, nombre de chevaux qui passent vos filtres et le meilleur écart ; gagnant sur une journée passée.</t>
        </is>
      </c>
      <c r="I7" s="9" t="inlineStr">
        <is>
          <t>date, code_course, heure, minutes_avant_depart, statut_course, hippodrome, discipline, quinte, partants, cote_heure, cote_age_min, source_cote (32 colonnes)</t>
        </is>
      </c>
      <c r="J7" s="9">
        <f>"https://www.turf.bzh/api/v1/journees/"&amp;DateJourISO&amp;"/cotes?vue=courses&amp;format=csv"&amp;IF(HorizonCotes="","","&amp;courses="&amp;HorizonCotes)&amp;IF(EcartMin="","","&amp;ecart_min="&amp;EcartMin)&amp;IF(CoteBZHMax="","","&amp;cote_bzh_max="&amp;CoteBZHMax)&amp;IF(CoteMin="","","&amp;cote_min="&amp;CoteMin)&amp;IF(CoteMax="","","&amp;cote_max="&amp;CoteMax)&amp;IF(AppelsDirect="","","&amp;direct="&amp;AppelsDirect)&amp;IF(Hippodrome="","","&amp;hippodrome="&amp;Hippodrome)&amp;IF(Discipline="","","&amp;discipline="&amp;Discipline)</f>
        <v/>
      </c>
      <c r="K7" s="20">
        <f>IF(CleAPI="","Collez votre clé dans Réglages",HYPERLINK(J7&amp;IF(ISNUMBER(FIND("?",J7)),"&amp;","?")&amp;"api_key="&amp;CleAPI,"Ouvrir l'appel"))</f>
        <v/>
      </c>
      <c r="L7" s="9" t="inlineStr">
        <is>
          <t>Actualisation automatique toutes les 5 minutes, classeur ouvert.</t>
        </is>
      </c>
    </row>
    <row r="8" ht="42" customHeight="1">
      <c r="A8" s="9" t="inlineStr">
        <is>
          <t>Journée</t>
        </is>
      </c>
      <c r="B8" s="20">
        <f>HYPERLINK("#'J Cotes'!A1","J Cotes")</f>
        <v/>
      </c>
      <c r="C8" s="9" t="inlineStr">
        <is>
          <t>J_Cotes</t>
        </is>
      </c>
      <c r="D8" s="9" t="inlineStr">
        <is>
          <t>GET /v1/journees/{date}/cotes</t>
        </is>
      </c>
      <c r="E8" s="9" t="inlineStr">
        <is>
          <t>CSV</t>
        </is>
      </c>
      <c r="F8" s="9" t="inlineStr">
        <is>
          <t>DateJour, HorizonCotes, EcartMin, CoteBZHMax, CoteMin, CoteMax, AppelsDirect, Hippodrome, Discipline</t>
        </is>
      </c>
      <c r="G8" s="9">
        <f>"DateJour = "&amp;IF(DateJourISO="","(vide)",DateJourISO)&amp;" ; "&amp;"HorizonCotes = "&amp;IF(HorizonCotes="","(vide)",HorizonCotes)&amp;" ; "&amp;"EcartMin = "&amp;IF(EcartMin="","(vide)",EcartMin)&amp;" ; "&amp;"CoteBZHMax = "&amp;IF(CoteBZHMax="","(vide)",CoteBZHMax)&amp;" ; "&amp;"CoteMin = "&amp;IF(CoteMin="","(vide)",CoteMin)&amp;" ; "&amp;"CoteMax = "&amp;IF(CoteMax="","(vide)",CoteMax)&amp;" ; "&amp;"AppelsDirect = "&amp;IF(AppelsDirect="","(vide)",AppelsDirect)&amp;" ; "&amp;"Hippodrome = "&amp;IF(Hippodrome="","(vide)",Hippodrome)&amp;" ; "&amp;"Discipline = "&amp;IF(Discipline="","(vide)",Discipline)</f>
        <v/>
      </c>
      <c r="H8" s="9" t="inlineStr">
        <is>
          <t>Une ligne par partant, toutes courses : cote du moment et son heure, cote du matin, évolution, probabilité du marché, Cote BZH et probabilité du modèle, écart, note IA ; arrivée et rapport sur une journée passée.</t>
        </is>
      </c>
      <c r="I8" s="9" t="inlineStr">
        <is>
          <t>date, code_course, heure, minutes_avant_depart, statut_course, hippodrome, discipline, quinte, num, cheval, jockey_driver, idcheval (35 colonnes)</t>
        </is>
      </c>
      <c r="J8" s="9">
        <f>"https://www.turf.bzh/api/v1/journees/"&amp;DateJourISO&amp;"/cotes?vue=partants&amp;format=csv"&amp;IF(HorizonCotes="","","&amp;courses="&amp;HorizonCotes)&amp;IF(EcartMin="","","&amp;ecart_min="&amp;EcartMin)&amp;IF(CoteBZHMax="","","&amp;cote_bzh_max="&amp;CoteBZHMax)&amp;IF(CoteMin="","","&amp;cote_min="&amp;CoteMin)&amp;IF(CoteMax="","","&amp;cote_max="&amp;CoteMax)&amp;IF(AppelsDirect="","","&amp;direct="&amp;AppelsDirect)&amp;IF(Hippodrome="","","&amp;hippodrome="&amp;Hippodrome)&amp;IF(Discipline="","","&amp;discipline="&amp;Discipline)</f>
        <v/>
      </c>
      <c r="K8" s="20">
        <f>IF(CleAPI="","Collez votre clé dans Réglages",HYPERLINK(J8&amp;IF(ISNUMBER(FIND("?",J8)),"&amp;","?")&amp;"api_key="&amp;CleAPI,"Ouvrir l'appel"))</f>
        <v/>
      </c>
      <c r="L8" s="9" t="inlineStr">
        <is>
          <t>Actualisation automatique toutes les 5 minutes, classeur ouvert.</t>
        </is>
      </c>
    </row>
    <row r="9" ht="42" customHeight="1">
      <c r="A9" s="9" t="inlineStr">
        <is>
          <t>Journée</t>
        </is>
      </c>
      <c r="B9" s="20">
        <f>HYPERLINK("#'J Value direct'!A1","J Value direct")</f>
        <v/>
      </c>
      <c r="C9" s="9" t="inlineStr">
        <is>
          <t>J_Value_direct</t>
        </is>
      </c>
      <c r="D9" s="9" t="inlineStr">
        <is>
          <t>GET /v1/journees/{date}/cotes?vue=value</t>
        </is>
      </c>
      <c r="E9" s="9" t="inlineStr">
        <is>
          <t>CSV</t>
        </is>
      </c>
      <c r="F9" s="9" t="inlineStr">
        <is>
          <t>DateJour, HorizonCotes, EcartMin, CoteBZHMax, CoteMin, CoteMax, AppelsDirect, Hippodrome, Discipline</t>
        </is>
      </c>
      <c r="G9" s="9">
        <f>"DateJour = "&amp;IF(DateJourISO="","(vide)",DateJourISO)&amp;" ; "&amp;"HorizonCotes = "&amp;IF(HorizonCotes="","(vide)",HorizonCotes)&amp;" ; "&amp;"EcartMin = "&amp;IF(EcartMin="","(vide)",EcartMin)&amp;" ; "&amp;"CoteBZHMax = "&amp;IF(CoteBZHMax="","(vide)",CoteBZHMax)&amp;" ; "&amp;"CoteMin = "&amp;IF(CoteMin="","(vide)",CoteMin)&amp;" ; "&amp;"CoteMax = "&amp;IF(CoteMax="","(vide)",CoteMax)&amp;" ; "&amp;"AppelsDirect = "&amp;IF(AppelsDirect="","(vide)",AppelsDirect)&amp;" ; "&amp;"Hippodrome = "&amp;IF(Hippodrome="","(vide)",Hippodrome)&amp;" ; "&amp;"Discipline = "&amp;IF(Discipline="","(vide)",Discipline)</f>
        <v/>
      </c>
      <c r="H9" s="9" t="inlineStr">
        <is>
          <t>Les partants qui passent vos filtres (écart minimum, Cote BZH maximum, cotes minimum et maximum), dans l'ordre des départs puis du plus fort écart. Piste de lecture, pas une garantie de gain.</t>
        </is>
      </c>
      <c r="I9" s="9" t="inlineStr">
        <is>
          <t>date, code_course, heure, minutes_avant_depart, statut_course, hippodrome, discipline, quinte, num, cheval, jockey_driver, idcheval (35 colonnes)</t>
        </is>
      </c>
      <c r="J9" s="9">
        <f>"https://www.turf.bzh/api/v1/journees/"&amp;DateJourISO&amp;"/cotes?vue=value&amp;format=csv"&amp;IF(HorizonCotes="","","&amp;courses="&amp;HorizonCotes)&amp;IF(EcartMin="","","&amp;ecart_min="&amp;EcartMin)&amp;IF(CoteBZHMax="","","&amp;cote_bzh_max="&amp;CoteBZHMax)&amp;IF(CoteMin="","","&amp;cote_min="&amp;CoteMin)&amp;IF(CoteMax="","","&amp;cote_max="&amp;CoteMax)&amp;IF(AppelsDirect="","","&amp;direct="&amp;AppelsDirect)&amp;IF(Hippodrome="","","&amp;hippodrome="&amp;Hippodrome)&amp;IF(Discipline="","","&amp;discipline="&amp;Discipline)</f>
        <v/>
      </c>
      <c r="K9" s="20">
        <f>IF(CleAPI="","Collez votre clé dans Réglages",HYPERLINK(J9&amp;IF(ISNUMBER(FIND("?",J9)),"&amp;","?")&amp;"api_key="&amp;CleAPI,"Ouvrir l'appel"))</f>
        <v/>
      </c>
      <c r="L9" s="9" t="inlineStr">
        <is>
          <t>Actualisation automatique toutes les 5 minutes, classeur ouvert.</t>
        </is>
      </c>
    </row>
    <row r="10" ht="42" customHeight="1">
      <c r="A10" s="9" t="inlineStr">
        <is>
          <t>Journée</t>
        </is>
      </c>
      <c r="B10" s="20">
        <f>HYPERLINK("#'J Partants'!A1","J Partants")</f>
        <v/>
      </c>
      <c r="C10" s="9" t="inlineStr">
        <is>
          <t>J_Partants</t>
        </is>
      </c>
      <c r="D10" s="9" t="inlineStr">
        <is>
          <t>GET /v1/journees/{date}/partants</t>
        </is>
      </c>
      <c r="E10" s="9" t="inlineStr">
        <is>
          <t>CSV</t>
        </is>
      </c>
      <c r="F10" s="9" t="inlineStr">
        <is>
          <t>DateJour, Discipline, Hippodrome, Champs, NonPartants</t>
        </is>
      </c>
      <c r="G10" s="9">
        <f>"DateJour = "&amp;IF(DateJourISO="","(vide)",DateJourISO)&amp;" ; "&amp;"Discipline = "&amp;IF(Discipline="","(vide)",Discipline)&amp;" ; "&amp;"Hippodrome = "&amp;IF(Hippodrome="","(vide)",Hippodrome)&amp;" ; "&amp;"Champs = "&amp;IF(Champs="","(vide)",Champs)&amp;" ; "&amp;"NonPartants = "&amp;IF(NonPartants="","(vide)",NonPartants)</f>
        <v/>
      </c>
      <c r="H10" s="9" t="inlineStr">
        <is>
          <t>Une ligne par partant, toutes courses de la journée : identité, cotes, notes IA, ELO, popularité, statistiques.</t>
        </is>
      </c>
      <c r="I10" s="9" t="inlineStr">
        <is>
          <t>date, code_course, hippodrome, num, idcheval, name, Sexe, age, jockey_driver, trainer, idjockey, identraineur (89 colonnes)</t>
        </is>
      </c>
      <c r="J10" s="9">
        <f>"https://www.turf.bzh/api/v1/journees/"&amp;DateJourISO&amp;"/partants?format=csv"&amp;IF(Discipline="","","&amp;discipline="&amp;Discipline)&amp;IF(Hippodrome="","","&amp;hippodrome="&amp;Hippodrome)&amp;IF(Champs="","","&amp;champs="&amp;Champs)&amp;IF(NonPartants="","","&amp;non_partants="&amp;NonPartants)</f>
        <v/>
      </c>
      <c r="K10" s="20">
        <f>IF(CleAPI="","Collez votre clé dans Réglages",HYPERLINK(J10&amp;IF(ISNUMBER(FIND("?",J10)),"&amp;","?")&amp;"api_key="&amp;CleAPI,"Ouvrir l'appel"))</f>
        <v/>
      </c>
      <c r="L10" s="9" t="inlineStr"/>
    </row>
    <row r="11" ht="42" customHeight="1">
      <c r="A11" s="9" t="inlineStr">
        <is>
          <t>Journée</t>
        </is>
      </c>
      <c r="B11" s="20">
        <f>HYPERLINK("#'J Résultats'!A1","J Résultats")</f>
        <v/>
      </c>
      <c r="C11" s="9" t="inlineStr">
        <is>
          <t>J_Resultats</t>
        </is>
      </c>
      <c r="D11" s="9" t="inlineStr">
        <is>
          <t>GET /v1/resultats</t>
        </is>
      </c>
      <c r="E11" s="9" t="inlineStr">
        <is>
          <t>JSON</t>
        </is>
      </c>
      <c r="F11" s="9" t="inlineStr">
        <is>
          <t>DateJour, Hippodrome, Arrivee</t>
        </is>
      </c>
      <c r="G11" s="9">
        <f>"DateJour = "&amp;IF(DateJourISO="","(vide)",DateJourISO)&amp;" ; "&amp;"Hippodrome = "&amp;IF(Hippodrome="","(vide)",Hippodrome)&amp;" ; "&amp;"Arrivee = "&amp;IF(Arrivee="","(vide)",Arrivee)</f>
        <v/>
      </c>
      <c r="H11" s="9" t="inlineStr">
        <is>
          <t>Une ligne par cheval classé : la course, puis rank, numero, cheval, rapport_sp, idcheval.</t>
        </is>
      </c>
      <c r="I11" s="9" t="inlineStr">
        <is>
          <t>date, code_course, hippodrome, discipline, heure, distance, allocation, nombre_partants, non_partants, non_classes, arrivee_complete, is_quinte (19 colonnes)</t>
        </is>
      </c>
      <c r="J11" s="9">
        <f>"https://www.turf.bzh/api/v1/resultats?date="&amp;DateJourISO&amp;""&amp;IF(Hippodrome="","","&amp;hippodrome="&amp;Hippodrome)&amp;IF(Arrivee="","","&amp;arrivee="&amp;Arrivee)</f>
        <v/>
      </c>
      <c r="K11" s="20">
        <f>IF(CleAPI="","Collez votre clé dans Réglages",HYPERLINK(J11&amp;IF(ISNUMBER(FIND("?",J11)),"&amp;","?")&amp;"api_key="&amp;CleAPI,"Ouvrir l'appel"))</f>
        <v/>
      </c>
      <c r="L11" s="9" t="inlineStr"/>
    </row>
    <row r="12" ht="42" customHeight="1">
      <c r="A12" s="9" t="inlineStr">
        <is>
          <t>Journée</t>
        </is>
      </c>
      <c r="B12" s="20">
        <f>HYPERLINK("#'J Rapports'!A1","J Rapports")</f>
        <v/>
      </c>
      <c r="C12" s="9" t="inlineStr">
        <is>
          <t>J_Rapports</t>
        </is>
      </c>
      <c r="D12" s="9" t="inlineStr">
        <is>
          <t>GET /v1/rapports</t>
        </is>
      </c>
      <c r="E12" s="9" t="inlineStr">
        <is>
          <t>CSV</t>
        </is>
      </c>
      <c r="F12" s="9" t="inlineStr">
        <is>
          <t>DateJour, Hippodrome, Masse, Pari, Payants</t>
        </is>
      </c>
      <c r="G12" s="9">
        <f>"DateJour = "&amp;IF(DateJourISO="","(vide)",DateJourISO)&amp;" ; "&amp;"Hippodrome = "&amp;IF(Hippodrome="","(vide)",Hippodrome)&amp;" ; "&amp;"Masse = "&amp;IF(Masse="","(vide)",Masse)&amp;" ; "&amp;"Pari = "&amp;IF(Pari="","(vide)",Pari)&amp;" ; "&amp;"Payants = "&amp;IF(Payants="","(vide)",Payants)</f>
        <v/>
      </c>
      <c r="H12" s="9" t="inlineStr">
        <is>
          <t>Une ligne par combinaison payée : pari, masse, combinaison, rapport pour 1 euro, nombre de gagnants.</t>
        </is>
      </c>
      <c r="I12" s="9" t="inlineStr">
        <is>
          <t>date, code_course, pari, type_pari, masse, famille, libelle, combinaison, mise_de_base, rapport_pour_1_euro, rapport_pour_la_mise_de_base, nb_gagnants (13 colonnes)</t>
        </is>
      </c>
      <c r="J12" s="9">
        <f>"https://www.turf.bzh/api/v1/rapports?date="&amp;DateJourISO&amp;"&amp;format=csv"&amp;IF(Hippodrome="","","&amp;hippodrome="&amp;Hippodrome)&amp;IF(Masse="","","&amp;masse="&amp;Masse)&amp;IF(Pari="","","&amp;pari="&amp;Pari)&amp;IF(Payants="","","&amp;payants="&amp;Payants)</f>
        <v/>
      </c>
      <c r="K12" s="20">
        <f>IF(CleAPI="","Collez votre clé dans Réglages",HYPERLINK(J12&amp;IF(ISNUMBER(FIND("?",J12)),"&amp;","?")&amp;"api_key="&amp;CleAPI,"Ouvrir l'appel"))</f>
        <v/>
      </c>
      <c r="L12" s="9" t="inlineStr"/>
    </row>
    <row r="13" ht="42" customHeight="1">
      <c r="A13" s="9" t="inlineStr">
        <is>
          <t>Journée</t>
        </is>
      </c>
      <c r="B13" s="20">
        <f>HYPERLINK("#'J Stats premium'!A1","J Stats premium")</f>
        <v/>
      </c>
      <c r="C13" s="9" t="inlineStr">
        <is>
          <t>J_Stats_premium</t>
        </is>
      </c>
      <c r="D13" s="9" t="inlineStr">
        <is>
          <t>GET /v1/stats-premium</t>
        </is>
      </c>
      <c r="E13" s="9" t="inlineStr">
        <is>
          <t>CSV</t>
        </is>
      </c>
      <c r="F13" s="9" t="inlineStr">
        <is>
          <t>DateDu, DateAu, Hippodrome, Discipline</t>
        </is>
      </c>
      <c r="G13" s="9">
        <f>"DateDu = "&amp;IF(DateDuISO="","(vide)",DateDuISO)&amp;" ; "&amp;"DateAu = "&amp;IF(DateAuISO="","(vide)",DateAuISO)&amp;" ; "&amp;"Hippodrome = "&amp;IF(Hippodrome="","(vide)",Hippodrome)&amp;" ; "&amp;"Discipline = "&amp;IF(Discipline="","(vide)",Discipline)</f>
        <v/>
      </c>
      <c r="H13" s="9" t="inlineStr">
        <is>
          <t>Une ligne par course de la période : courses de référence, réussite des favoris, rapports moyens, niveau.</t>
        </is>
      </c>
      <c r="I13" s="9" t="inlineStr">
        <is>
          <t>date, code_course, hippodrome, pays, heure, prix, discipline, distance, partants, annulee, courses_reference, favoris_observes (20 colonnes)</t>
        </is>
      </c>
      <c r="J13" s="9">
        <f>"https://www.turf.bzh/api/v1/stats-premium?du="&amp;DateDuISO&amp;"&amp;au="&amp;DateAuISO&amp;"&amp;format=csv"&amp;IF(Hippodrome="","","&amp;hippodrome="&amp;Hippodrome)&amp;IF(Discipline="","","&amp;discipline="&amp;Discipline)</f>
        <v/>
      </c>
      <c r="K13" s="20">
        <f>IF(CleAPI="","Collez votre clé dans Réglages",HYPERLINK(J13&amp;IF(ISNUMBER(FIND("?",J13)),"&amp;","?")&amp;"api_key="&amp;CleAPI,"Ouvrir l'appel"))</f>
        <v/>
      </c>
      <c r="L13" s="9" t="inlineStr">
        <is>
          <t>Appel natif sur la période, découpé par tranches de 31 jours.</t>
        </is>
      </c>
    </row>
    <row r="14" ht="42" customHeight="1">
      <c r="A14" s="9" t="inlineStr">
        <is>
          <t>Journée</t>
        </is>
      </c>
      <c r="B14" s="20">
        <f>HYPERLINK("#'J Tops'!A1","J Tops")</f>
        <v/>
      </c>
      <c r="C14" s="9" t="inlineStr">
        <is>
          <t>J_Tops</t>
        </is>
      </c>
      <c r="D14" s="9" t="inlineStr">
        <is>
          <t>GET /v1/tops</t>
        </is>
      </c>
      <c r="E14" s="9" t="inlineStr">
        <is>
          <t>CSV</t>
        </is>
      </c>
      <c r="F14" s="9" t="inlineStr">
        <is>
          <t>Indicateur, TopN, DateJour, Discipline</t>
        </is>
      </c>
      <c r="G14" s="9">
        <f>"Indicateur = "&amp;IF(Indicateur="","(vide)",Indicateur)&amp;" ; "&amp;"TopN = "&amp;IF(TopN="","(vide)",TopN)&amp;" ; "&amp;"DateJour = "&amp;IF(DateJourISO="","(vide)",DateJourISO)&amp;" ; "&amp;"Discipline = "&amp;IF(Discipline="","(vide)",Discipline)</f>
        <v/>
      </c>
      <c r="H14" s="9" t="inlineStr">
        <is>
          <t>Les N meilleurs chevaux du jour sur l'indicateur choisi, avec leur course.</t>
        </is>
      </c>
      <c r="I14" s="9" t="inlineStr">
        <is>
          <t>rank, idcheval, value, Cheval, Numero, date, heure, hippodrome, Course, discipline, allocation</t>
        </is>
      </c>
      <c r="J14" s="9">
        <f>"https://www.turf.bzh/api/v1/tops?indicateur="&amp;Indicateur&amp;"&amp;n="&amp;TopN&amp;"&amp;date="&amp;DateJourISO&amp;"&amp;format=csv"&amp;IF(Discipline="","","&amp;discipline="&amp;Discipline)</f>
        <v/>
      </c>
      <c r="K14" s="20">
        <f>IF(CleAPI="","Collez votre clé dans Réglages",HYPERLINK(J14&amp;IF(ISNUMBER(FIND("?",J14)),"&amp;","?")&amp;"api_key="&amp;CleAPI,"Ouvrir l'appel"))</f>
        <v/>
      </c>
      <c r="L14" s="9" t="inlineStr"/>
    </row>
    <row r="15" ht="42" customHeight="1">
      <c r="A15" s="9" t="inlineStr">
        <is>
          <t>Journée</t>
        </is>
      </c>
      <c r="B15" s="20">
        <f>HYPERLINK("#'J Value bets'!A1","J Value bets")</f>
        <v/>
      </c>
      <c r="C15" s="9" t="inlineStr">
        <is>
          <t>J_Value_bets</t>
        </is>
      </c>
      <c r="D15" s="9" t="inlineStr">
        <is>
          <t>GET /v1/value-bets</t>
        </is>
      </c>
      <c r="E15" s="9" t="inlineStr">
        <is>
          <t>CSV</t>
        </is>
      </c>
      <c r="F15" s="9" t="inlineStr">
        <is>
          <t>TopN, DateJour</t>
        </is>
      </c>
      <c r="G15" s="9">
        <f>"TopN = "&amp;IF(TopN="","(vide)",TopN)&amp;" ; "&amp;"DateJour = "&amp;IF(DateJourISO="","(vide)",DateJourISO)</f>
        <v/>
      </c>
      <c r="H15" s="9" t="inlineStr">
        <is>
          <t>Les N chevaux retenus le matin par notre modèle (Cote BZH, sans regarder le marché). Pour la comparaison avec la cote du moment, voyez J Value direct.</t>
        </is>
      </c>
      <c r="I15" s="9" t="inlineStr">
        <is>
          <t>rank, idcheval, value, Cheval, Numero, date, heure, hippodrome, Course, discipline, allocation</t>
        </is>
      </c>
      <c r="J15" s="9">
        <f>"https://www.turf.bzh/api/v1/value-bets?n="&amp;TopN&amp;"&amp;date="&amp;DateJourISO&amp;"&amp;format=csv"</f>
        <v/>
      </c>
      <c r="K15" s="20">
        <f>IF(CleAPI="","Collez votre clé dans Réglages",HYPERLINK(J15&amp;IF(ISNUMBER(FIND("?",J15)),"&amp;","?")&amp;"api_key="&amp;CleAPI,"Ouvrir l'appel"))</f>
        <v/>
      </c>
      <c r="L15" s="9" t="inlineStr"/>
    </row>
    <row r="16" ht="42" customHeight="1">
      <c r="A16" s="9" t="inlineStr">
        <is>
          <t>Journée</t>
        </is>
      </c>
      <c r="B16" s="20">
        <f>HYPERLINK("#'J Écurie BZH'!A1","J Écurie BZH")</f>
        <v/>
      </c>
      <c r="C16" s="9" t="inlineStr">
        <is>
          <t>J_Ecurie_BZH</t>
        </is>
      </c>
      <c r="D16" s="9" t="inlineStr">
        <is>
          <t>GET /v1/journees/{date}/ecuriebzh</t>
        </is>
      </c>
      <c r="E16" s="9" t="inlineStr">
        <is>
          <t>JSON</t>
        </is>
      </c>
      <c r="F16" s="9" t="inlineStr">
        <is>
          <t>DateJour, Ecurie</t>
        </is>
      </c>
      <c r="G16" s="9">
        <f>"DateJour = "&amp;IF(DateJourISO="","(vide)",DateJourISO)&amp;" ; "&amp;"Ecurie = "&amp;IF(Ecurie="","(vide)",Ecurie)</f>
        <v/>
      </c>
      <c r="H16" s="9" t="inlineStr">
        <is>
          <t>Une ligne par déplacement d'écurie : hippodrome, heure, faits observés, kilomètres.</t>
        </is>
      </c>
      <c r="I16" s="9" t="inlineStr">
        <is>
          <t>date, ecurie, hippodrome, heure, faits, km, km_habituel</t>
        </is>
      </c>
      <c r="J16" s="9">
        <f>"https://www.turf.bzh/api/v1/journees/"&amp;DateJourISO&amp;"/ecuriebzh"&amp;IF(Ecurie="","","?ecurie="&amp;Ecurie)</f>
        <v/>
      </c>
      <c r="K16" s="20">
        <f>IF(CleAPI="","Collez votre clé dans Réglages",HYPERLINK(J16&amp;IF(ISNUMBER(FIND("?",J16)),"&amp;","?")&amp;"api_key="&amp;CleAPI,"Ouvrir l'appel"))</f>
        <v/>
      </c>
      <c r="L16" s="9" t="inlineStr"/>
    </row>
    <row r="17" ht="42" customHeight="1">
      <c r="A17" s="9" t="inlineStr">
        <is>
          <t>Période</t>
        </is>
      </c>
      <c r="B17" s="20">
        <f>HYPERLINK("#'P Programme'!A1","P Programme")</f>
        <v/>
      </c>
      <c r="C17" s="9" t="inlineStr">
        <is>
          <t>P_Programme</t>
        </is>
      </c>
      <c r="D17" s="9" t="inlineStr">
        <is>
          <t>GET /v1/programme (un appel par jour)</t>
        </is>
      </c>
      <c r="E17" s="9" t="inlineStr">
        <is>
          <t>CSV</t>
        </is>
      </c>
      <c r="F17" s="9" t="inlineStr">
        <is>
          <t>DateDu, DateAu, FiltreProgramme</t>
        </is>
      </c>
      <c r="G17" s="9">
        <f>"DateDu = "&amp;IF(DateDuISO="","(vide)",DateDuISO)&amp;" ; "&amp;"DateAu = "&amp;IF(DateAuISO="","(vide)",DateAuISO)&amp;" ; "&amp;"FiltreProgramme = "&amp;IF(FiltreProgramme="","(vide)",FiltreProgramme)</f>
        <v/>
      </c>
      <c r="H17" s="9" t="inlineStr">
        <is>
          <t>Comme J Programme, pour chaque jour de Du à Au.</t>
        </is>
      </c>
      <c r="I17" s="9" t="inlineStr">
        <is>
          <t>date, code_course, hippodrome, discipline, heure, distance, allocation, nombre_partants, is_quinte, is_completed, link_url</t>
        </is>
      </c>
      <c r="J17" s="9">
        <f>"https://www.turf.bzh/api/v1/programme?date="&amp;DateDuISO&amp;"&amp;format=csv"&amp;IF(FiltreProgramme="","","&amp;filter="&amp;FiltreProgramme)</f>
        <v/>
      </c>
      <c r="K17" s="20">
        <f>IF(CleAPI="","Collez votre clé dans Réglages",HYPERLINK(J17&amp;IF(ISNUMBER(FIND("?",J17)),"&amp;","?")&amp;"api_key="&amp;CleAPI,"Ouvrir l'appel"))</f>
        <v/>
      </c>
      <c r="L17" s="9" t="inlineStr">
        <is>
          <t>Adresse donnée pour le premier jour ; le classeur enchaîne les jours.</t>
        </is>
      </c>
    </row>
    <row r="18" ht="42" customHeight="1">
      <c r="A18" s="9" t="inlineStr">
        <is>
          <t>Période</t>
        </is>
      </c>
      <c r="B18" s="20">
        <f>HYPERLINK("#'P Partants'!A1","P Partants")</f>
        <v/>
      </c>
      <c r="C18" s="9" t="inlineStr">
        <is>
          <t>P_Partants</t>
        </is>
      </c>
      <c r="D18" s="9" t="inlineStr">
        <is>
          <t>GET /v1/journees/{date}/partants (un appel par jour)</t>
        </is>
      </c>
      <c r="E18" s="9" t="inlineStr">
        <is>
          <t>CSV</t>
        </is>
      </c>
      <c r="F18" s="9" t="inlineStr">
        <is>
          <t>DateDu, DateAu, Discipline, Hippodrome, Champs, NonPartants</t>
        </is>
      </c>
      <c r="G18" s="9">
        <f>"DateDu = "&amp;IF(DateDuISO="","(vide)",DateDuISO)&amp;" ; "&amp;"DateAu = "&amp;IF(DateAuISO="","(vide)",DateAuISO)&amp;" ; "&amp;"Discipline = "&amp;IF(Discipline="","(vide)",Discipline)&amp;" ; "&amp;"Hippodrome = "&amp;IF(Hippodrome="","(vide)",Hippodrome)&amp;" ; "&amp;"Champs = "&amp;IF(Champs="","(vide)",Champs)&amp;" ; "&amp;"NonPartants = "&amp;IF(NonPartants="","(vide)",NonPartants)</f>
        <v/>
      </c>
      <c r="H18" s="9" t="inlineStr">
        <is>
          <t>Comme J Partants, pour chaque jour de Du à Au : la base d'un modèle.</t>
        </is>
      </c>
      <c r="I18" s="9" t="inlineStr">
        <is>
          <t>date, code_course, hippodrome, num, idcheval, name, Sexe, age, jockey_driver, trainer, idjockey, identraineur (89 colonnes)</t>
        </is>
      </c>
      <c r="J18" s="9">
        <f>"https://www.turf.bzh/api/v1/journees/"&amp;DateDuISO&amp;"/partants?format=csv"&amp;IF(Discipline="","","&amp;discipline="&amp;Discipline)&amp;IF(Hippodrome="","","&amp;hippodrome="&amp;Hippodrome)&amp;IF(Champs="","","&amp;champs="&amp;Champs)&amp;IF(NonPartants="","","&amp;non_partants="&amp;NonPartants)</f>
        <v/>
      </c>
      <c r="K18" s="20">
        <f>IF(CleAPI="","Collez votre clé dans Réglages",HYPERLINK(J18&amp;IF(ISNUMBER(FIND("?",J18)),"&amp;","?")&amp;"api_key="&amp;CleAPI,"Ouvrir l'appel"))</f>
        <v/>
      </c>
      <c r="L18" s="9" t="inlineStr">
        <is>
          <t>Adresse donnée pour le premier jour ; le classeur enchaîne les jours.</t>
        </is>
      </c>
    </row>
    <row r="19" ht="42" customHeight="1">
      <c r="A19" s="9" t="inlineStr">
        <is>
          <t>Période</t>
        </is>
      </c>
      <c r="B19" s="20">
        <f>HYPERLINK("#'P Résultats'!A1","P Résultats")</f>
        <v/>
      </c>
      <c r="C19" s="9" t="inlineStr">
        <is>
          <t>P_Resultats</t>
        </is>
      </c>
      <c r="D19" s="9" t="inlineStr">
        <is>
          <t>GET /v1/resultats (un appel par jour)</t>
        </is>
      </c>
      <c r="E19" s="9" t="inlineStr">
        <is>
          <t>JSON</t>
        </is>
      </c>
      <c r="F19" s="9" t="inlineStr">
        <is>
          <t>DateDu, DateAu, Hippodrome, Arrivee</t>
        </is>
      </c>
      <c r="G19" s="9">
        <f>"DateDu = "&amp;IF(DateDuISO="","(vide)",DateDuISO)&amp;" ; "&amp;"DateAu = "&amp;IF(DateAuISO="","(vide)",DateAuISO)&amp;" ; "&amp;"Hippodrome = "&amp;IF(Hippodrome="","(vide)",Hippodrome)&amp;" ; "&amp;"Arrivee = "&amp;IF(Arrivee="","(vide)",Arrivee)</f>
        <v/>
      </c>
      <c r="H19" s="9" t="inlineStr">
        <is>
          <t>Comme J Résultats, pour chaque jour de Du à Au.</t>
        </is>
      </c>
      <c r="I19" s="9" t="inlineStr">
        <is>
          <t>date, code_course, hippodrome, discipline, heure, distance, allocation, nombre_partants, non_partants, non_classes, arrivee_complete, is_quinte (19 colonnes)</t>
        </is>
      </c>
      <c r="J19" s="9">
        <f>"https://www.turf.bzh/api/v1/resultats?date="&amp;DateDuISO&amp;""&amp;IF(Hippodrome="","","&amp;hippodrome="&amp;Hippodrome)&amp;IF(Arrivee="","","&amp;arrivee="&amp;Arrivee)</f>
        <v/>
      </c>
      <c r="K19" s="20">
        <f>IF(CleAPI="","Collez votre clé dans Réglages",HYPERLINK(J19&amp;IF(ISNUMBER(FIND("?",J19)),"&amp;","?")&amp;"api_key="&amp;CleAPI,"Ouvrir l'appel"))</f>
        <v/>
      </c>
      <c r="L19" s="9" t="inlineStr">
        <is>
          <t>Adresse donnée pour le premier jour ; le classeur enchaîne les jours.</t>
        </is>
      </c>
    </row>
    <row r="20" ht="42" customHeight="1">
      <c r="A20" s="9" t="inlineStr">
        <is>
          <t>Période</t>
        </is>
      </c>
      <c r="B20" s="20">
        <f>HYPERLINK("#'P Rapports'!A1","P Rapports")</f>
        <v/>
      </c>
      <c r="C20" s="9" t="inlineStr">
        <is>
          <t>P_Rapports</t>
        </is>
      </c>
      <c r="D20" s="9" t="inlineStr">
        <is>
          <t>GET /v1/rapports (un appel par jour)</t>
        </is>
      </c>
      <c r="E20" s="9" t="inlineStr">
        <is>
          <t>CSV</t>
        </is>
      </c>
      <c r="F20" s="9" t="inlineStr">
        <is>
          <t>DateDu, DateAu, Hippodrome, Masse, Pari, Payants</t>
        </is>
      </c>
      <c r="G20" s="9">
        <f>"DateDu = "&amp;IF(DateDuISO="","(vide)",DateDuISO)&amp;" ; "&amp;"DateAu = "&amp;IF(DateAuISO="","(vide)",DateAuISO)&amp;" ; "&amp;"Hippodrome = "&amp;IF(Hippodrome="","(vide)",Hippodrome)&amp;" ; "&amp;"Masse = "&amp;IF(Masse="","(vide)",Masse)&amp;" ; "&amp;"Pari = "&amp;IF(Pari="","(vide)",Pari)&amp;" ; "&amp;"Payants = "&amp;IF(Payants="","(vide)",Payants)</f>
        <v/>
      </c>
      <c r="H20" s="9" t="inlineStr">
        <is>
          <t>Comme J Rapports, pour chaque jour de Du à Au : la base d'un calcul de rendement.</t>
        </is>
      </c>
      <c r="I20" s="9" t="inlineStr">
        <is>
          <t>date, code_course, pari, type_pari, masse, famille, libelle, combinaison, mise_de_base, rapport_pour_1_euro, rapport_pour_la_mise_de_base, nb_gagnants (13 colonnes)</t>
        </is>
      </c>
      <c r="J20" s="9">
        <f>"https://www.turf.bzh/api/v1/rapports?date="&amp;DateDuISO&amp;"&amp;format=csv"&amp;IF(Hippodrome="","","&amp;hippodrome="&amp;Hippodrome)&amp;IF(Masse="","","&amp;masse="&amp;Masse)&amp;IF(Pari="","","&amp;pari="&amp;Pari)&amp;IF(Payants="","","&amp;payants="&amp;Payants)</f>
        <v/>
      </c>
      <c r="K20" s="20">
        <f>IF(CleAPI="","Collez votre clé dans Réglages",HYPERLINK(J20&amp;IF(ISNUMBER(FIND("?",J20)),"&amp;","?")&amp;"api_key="&amp;CleAPI,"Ouvrir l'appel"))</f>
        <v/>
      </c>
      <c r="L20" s="9" t="inlineStr">
        <is>
          <t>Adresse donnée pour le premier jour ; le classeur enchaîne les jours.</t>
        </is>
      </c>
    </row>
    <row r="21" ht="42" customHeight="1">
      <c r="A21" s="9" t="inlineStr">
        <is>
          <t>Course</t>
        </is>
      </c>
      <c r="B21" s="20">
        <f>HYPERLINK("#'C Partants'!A1","C Partants")</f>
        <v/>
      </c>
      <c r="C21" s="9" t="inlineStr">
        <is>
          <t>C_Partants</t>
        </is>
      </c>
      <c r="D21" s="9" t="inlineStr">
        <is>
          <t>GET /v1/courses/{date}/{rc}</t>
        </is>
      </c>
      <c r="E21" s="9" t="inlineStr">
        <is>
          <t>CSV</t>
        </is>
      </c>
      <c r="F21" s="9" t="inlineStr">
        <is>
          <t>DateJour, Course, Champs, NonPartants, Hippodrome</t>
        </is>
      </c>
      <c r="G21" s="9">
        <f>"DateJour = "&amp;IF(DateJourISO="","(vide)",DateJourISO)&amp;" ; "&amp;"Course = "&amp;IF(Course="","(vide)",Course)&amp;" ; "&amp;"Champs = "&amp;IF(Champs="","(vide)",Champs)&amp;" ; "&amp;"NonPartants = "&amp;IF(NonPartants="","(vide)",NonPartants)&amp;" ; "&amp;"Hippodrome = "&amp;IF(Hippodrome="","(vide)",Hippodrome)</f>
        <v/>
      </c>
      <c r="H21" s="9" t="inlineStr">
        <is>
          <t>Une ligne par partant de la course : identité, cotes, notes IA, ELO, statistiques.</t>
        </is>
      </c>
      <c r="I21" s="9" t="inlineStr">
        <is>
          <t>num, idcheval, name, Sexe, age, jockey_driver, trainer, idjockey, identraineur, Cote, Cote_BZH, Note_IA (79 colonnes)</t>
        </is>
      </c>
      <c r="J21" s="9">
        <f>"https://www.turf.bzh/api/v1/courses/"&amp;DateJourISO&amp;"/"&amp;Course&amp;"?format=csv"&amp;IF(Champs="","","&amp;champs="&amp;Champs)&amp;IF(NonPartants="","","&amp;non_partants="&amp;NonPartants)&amp;IF(Hippodrome="","","&amp;hippodrome="&amp;Hippodrome)</f>
        <v/>
      </c>
      <c r="K21" s="20">
        <f>IF(CleAPI="","Collez votre clé dans Réglages",HYPERLINK(J21&amp;IF(ISNUMBER(FIND("?",J21)),"&amp;","?")&amp;"api_key="&amp;CleAPI,"Ouvrir l'appel"))</f>
        <v/>
      </c>
      <c r="L21" s="9" t="inlineStr"/>
    </row>
    <row r="22" ht="42" customHeight="1">
      <c r="A22" s="9" t="inlineStr">
        <is>
          <t>Course</t>
        </is>
      </c>
      <c r="B22" s="20">
        <f>HYPERLINK("#'C Indicateurs'!A1","C Indicateurs")</f>
        <v/>
      </c>
      <c r="C22" s="9" t="inlineStr">
        <is>
          <t>C_Indicateurs</t>
        </is>
      </c>
      <c r="D22" s="9" t="inlineStr">
        <is>
          <t>GET /v1/courses/{date}/{rc}/indicateurs</t>
        </is>
      </c>
      <c r="E22" s="9" t="inlineStr">
        <is>
          <t>CSV</t>
        </is>
      </c>
      <c r="F22" s="9" t="inlineStr">
        <is>
          <t>DateJour, Course, Champs</t>
        </is>
      </c>
      <c r="G22" s="9">
        <f>"DateJour = "&amp;IF(DateJourISO="","(vide)",DateJourISO)&amp;" ; "&amp;"Course = "&amp;IF(Course="","(vide)",Course)&amp;" ; "&amp;"Champs = "&amp;IF(Champs="","(vide)",Champs)</f>
        <v/>
      </c>
      <c r="H22" s="9" t="inlineStr">
        <is>
          <t>Une ligne par partant : indicateurs du tableau, tendance ELO, forme, écarts, affinités, synergie, IMDC.</t>
        </is>
      </c>
      <c r="I22" s="9" t="inlineStr">
        <is>
          <t>num, name, idcheval, idcourse, cote, cote_bzh, note_ia_dec, ia_gagnant, ia_couple, ia_trio, ia_multi, ia_quinte (90 colonnes)</t>
        </is>
      </c>
      <c r="J22" s="9">
        <f>"https://www.turf.bzh/api/v1/courses/"&amp;DateJourISO&amp;"/"&amp;Course&amp;"/indicateurs?format=csv"&amp;IF(Champs="","","&amp;champs="&amp;Champs)</f>
        <v/>
      </c>
      <c r="K22" s="20">
        <f>IF(CleAPI="","Collez votre clé dans Réglages",HYPERLINK(J22&amp;IF(ISNUMBER(FIND("?",J22)),"&amp;","?")&amp;"api_key="&amp;CleAPI,"Ouvrir l'appel"))</f>
        <v/>
      </c>
      <c r="L22" s="9" t="inlineStr"/>
    </row>
    <row r="23" ht="42" customHeight="1">
      <c r="A23" s="9" t="inlineStr">
        <is>
          <t>Course</t>
        </is>
      </c>
      <c r="B23" s="20">
        <f>HYPERLINK("#'C Cotes'!A1","C Cotes")</f>
        <v/>
      </c>
      <c r="C23" s="9" t="inlineStr">
        <is>
          <t>C_Cotes</t>
        </is>
      </c>
      <c r="D23" s="9" t="inlineStr">
        <is>
          <t>GET /v1/courses/{date}/{rc}/cotes</t>
        </is>
      </c>
      <c r="E23" s="9" t="inlineStr">
        <is>
          <t>CSV</t>
        </is>
      </c>
      <c r="F23" s="9" t="inlineStr">
        <is>
          <t>DateJour, Course</t>
        </is>
      </c>
      <c r="G23" s="9">
        <f>"DateJour = "&amp;IF(DateJourISO="","(vide)",DateJourISO)&amp;" ; "&amp;"Course = "&amp;IF(Course="","(vide)",Course)</f>
        <v/>
      </c>
      <c r="H23" s="9" t="inlineStr">
        <is>
          <t>Une ligne par partant : cote, cote de référence, tendance, fraîcheur, évolution depuis l'ouverture.</t>
        </is>
      </c>
      <c r="I23" s="9" t="inlineStr">
        <is>
          <t>num, cheval, cote, cote_ref, favori, tendance, tendance_pct, np, statut, fraicheur_sec, fraicheur_label, evolution_5min (18 colonnes)</t>
        </is>
      </c>
      <c r="J23" s="9">
        <f>"https://www.turf.bzh/api/v1/courses/"&amp;DateJourISO&amp;"/"&amp;Course&amp;"/cotes?format=csv"</f>
        <v/>
      </c>
      <c r="K23" s="20">
        <f>IF(CleAPI="","Collez votre clé dans Réglages",HYPERLINK(J23&amp;IF(ISNUMBER(FIND("?",J23)),"&amp;","?")&amp;"api_key="&amp;CleAPI,"Ouvrir l'appel"))</f>
        <v/>
      </c>
      <c r="L23" s="9" t="inlineStr"/>
    </row>
    <row r="24" ht="42" customHeight="1">
      <c r="A24" s="9" t="inlineStr">
        <is>
          <t>Course</t>
        </is>
      </c>
      <c r="B24" s="20">
        <f>HYPERLINK("#'C Cotes historique'!A1","C Cotes historique")</f>
        <v/>
      </c>
      <c r="C24" s="9" t="inlineStr">
        <is>
          <t>C_Cotes_historique</t>
        </is>
      </c>
      <c r="D24" s="9" t="inlineStr">
        <is>
          <t>GET /v1/courses/{date}/{rc}/cotes/historique</t>
        </is>
      </c>
      <c r="E24" s="9" t="inlineStr">
        <is>
          <t>CSV</t>
        </is>
      </c>
      <c r="F24" s="9" t="inlineStr">
        <is>
          <t>DateJour, Course</t>
        </is>
      </c>
      <c r="G24" s="9">
        <f>"DateJour = "&amp;IF(DateJourISO="","(vide)",DateJourISO)&amp;" ; "&amp;"Course = "&amp;IF(Course="","(vide)",Course)</f>
        <v/>
      </c>
      <c r="H24" s="9" t="inlineStr">
        <is>
          <t>Une ligne par relevé et par partant (format long) : t, heure, num, cote, cote_ref, masse (point de vente ou en ligne, depuis début novembre 2026). Collecte depuis le 27/07/2026.</t>
        </is>
      </c>
      <c r="I24" s="9" t="inlineStr">
        <is>
          <t>date, code_course, t, heure, num, cote, cote_ref, masse</t>
        </is>
      </c>
      <c r="J24" s="9">
        <f>"https://www.turf.bzh/api/v1/courses/"&amp;DateJourISO&amp;"/"&amp;Course&amp;"/cotes/historique?format=csv"</f>
        <v/>
      </c>
      <c r="K24" s="20">
        <f>IF(CleAPI="","Collez votre clé dans Réglages",HYPERLINK(J24&amp;IF(ISNUMBER(FIND("?",J24)),"&amp;","?")&amp;"api_key="&amp;CleAPI,"Ouvrir l'appel"))</f>
        <v/>
      </c>
      <c r="L24" s="9" t="inlineStr"/>
    </row>
    <row r="25" ht="42" customHeight="1">
      <c r="A25" s="9" t="inlineStr">
        <is>
          <t>Course</t>
        </is>
      </c>
      <c r="B25" s="20">
        <f>HYPERLINK("#'C Mouvements'!A1","C Mouvements")</f>
        <v/>
      </c>
      <c r="C25" s="9" t="inlineStr">
        <is>
          <t>C_Mouvements</t>
        </is>
      </c>
      <c r="D25" s="9" t="inlineStr">
        <is>
          <t>GET /v1/courses/{date}/{rc}/cotes/mouvements</t>
        </is>
      </c>
      <c r="E25" s="9" t="inlineStr">
        <is>
          <t>JSON</t>
        </is>
      </c>
      <c r="F25" s="9" t="inlineStr">
        <is>
          <t>DateJour, Course, FenetreMouvements, LimiteMouvements</t>
        </is>
      </c>
      <c r="G25" s="9">
        <f>"DateJour = "&amp;IF(DateJourISO="","(vide)",DateJourISO)&amp;" ; "&amp;"Course = "&amp;IF(Course="","(vide)",Course)&amp;" ; "&amp;"FenetreMouvements = "&amp;IF(FenetreMouvements="","(vide)",FenetreMouvements)&amp;" ; "&amp;"LimiteMouvements = "&amp;IF(LimiteMouvements="","(vide)",LimiteMouvements)</f>
        <v/>
      </c>
      <c r="H25" s="9" t="inlineStr">
        <is>
          <t>Les plus forts mouvements sur la fenêtre : cote, cote avant, delta, sens.</t>
        </is>
      </c>
      <c r="I25" s="9" t="inlineStr">
        <is>
          <t>num, cheval, cote, cote_avant, delta, delta_pct, sens, fenetre_min, fenetre_reelle_sec</t>
        </is>
      </c>
      <c r="J25" s="9">
        <f>"https://www.turf.bzh/api/v1/courses/"&amp;DateJourISO&amp;"/"&amp;Course&amp;"/cotes/mouvements?fenetre="&amp;FenetreMouvements&amp;"&amp;limit="&amp;LimiteMouvements&amp;""</f>
        <v/>
      </c>
      <c r="K25" s="20">
        <f>IF(CleAPI="","Collez votre clé dans Réglages",HYPERLINK(J25&amp;IF(ISNUMBER(FIND("?",J25)),"&amp;","?")&amp;"api_key="&amp;CleAPI,"Ouvrir l'appel"))</f>
        <v/>
      </c>
      <c r="L25" s="9" t="inlineStr"/>
    </row>
    <row r="26" ht="42" customHeight="1">
      <c r="A26" s="9" t="inlineStr">
        <is>
          <t>Course</t>
        </is>
      </c>
      <c r="B26" s="20">
        <f>HYPERLINK("#'C Rapports'!A1","C Rapports")</f>
        <v/>
      </c>
      <c r="C26" s="9" t="inlineStr">
        <is>
          <t>C_Rapports</t>
        </is>
      </c>
      <c r="D26" s="9" t="inlineStr">
        <is>
          <t>GET /v1/courses/{date}/{rc}/rapports</t>
        </is>
      </c>
      <c r="E26" s="9" t="inlineStr">
        <is>
          <t>CSV</t>
        </is>
      </c>
      <c r="F26" s="9" t="inlineStr">
        <is>
          <t>DateJour, Course, Masse, Pari, Payants</t>
        </is>
      </c>
      <c r="G26" s="9">
        <f>"DateJour = "&amp;IF(DateJourISO="","(vide)",DateJourISO)&amp;" ; "&amp;"Course = "&amp;IF(Course="","(vide)",Course)&amp;" ; "&amp;"Masse = "&amp;IF(Masse="","(vide)",Masse)&amp;" ; "&amp;"Pari = "&amp;IF(Pari="","(vide)",Pari)&amp;" ; "&amp;"Payants = "&amp;IF(Payants="","(vide)",Payants)</f>
        <v/>
      </c>
      <c r="H26" s="9" t="inlineStr">
        <is>
          <t>Une ligne par combinaison payée pour la course.</t>
        </is>
      </c>
      <c r="I26" s="9" t="inlineStr">
        <is>
          <t>date, code_course, pari, type_pari, masse, famille, libelle, combinaison, mise_de_base, rapport_pour_1_euro, rapport_pour_la_mise_de_base, nb_gagnants (13 colonnes)</t>
        </is>
      </c>
      <c r="J26" s="9">
        <f>"https://www.turf.bzh/api/v1/courses/"&amp;DateJourISO&amp;"/"&amp;Course&amp;"/rapports?format=csv"&amp;IF(Masse="","","&amp;masse="&amp;Masse)&amp;IF(Pari="","","&amp;pari="&amp;Pari)&amp;IF(Payants="","","&amp;payants="&amp;Payants)</f>
        <v/>
      </c>
      <c r="K26" s="20">
        <f>IF(CleAPI="","Collez votre clé dans Réglages",HYPERLINK(J26&amp;IF(ISNUMBER(FIND("?",J26)),"&amp;","?")&amp;"api_key="&amp;CleAPI,"Ouvrir l'appel"))</f>
        <v/>
      </c>
      <c r="L26" s="9" t="inlineStr"/>
    </row>
    <row r="27" ht="42" customHeight="1">
      <c r="A27" s="9" t="inlineStr">
        <is>
          <t>Course</t>
        </is>
      </c>
      <c r="B27" s="20">
        <f>HYPERLINK("#'C Arrivée'!A1","C Arrivée")</f>
        <v/>
      </c>
      <c r="C27" s="9" t="inlineStr">
        <is>
          <t>C_Arrivee</t>
        </is>
      </c>
      <c r="D27" s="9" t="inlineStr">
        <is>
          <t>GET /v1/courses/{date}/{rc}/arrivee</t>
        </is>
      </c>
      <c r="E27" s="9" t="inlineStr">
        <is>
          <t>JSON</t>
        </is>
      </c>
      <c r="F27" s="9" t="inlineStr">
        <is>
          <t>DateJour, Course</t>
        </is>
      </c>
      <c r="G27" s="9">
        <f>"DateJour = "&amp;IF(DateJourISO="","(vide)",DateJourISO)&amp;" ; "&amp;"Course = "&amp;IF(Course="","(vide)",Course)</f>
        <v/>
      </c>
      <c r="H27" s="9" t="inlineStr">
        <is>
          <t>Ordre d'arrivée avec cote finale et commentaire. Ne couvre que la journée en cours.</t>
        </is>
      </c>
      <c r="I27" s="9" t="inlineStr">
        <is>
          <t>rang, num, cheval, jockey, cote_finale, commentaire</t>
        </is>
      </c>
      <c r="J27" s="9">
        <f>"https://www.turf.bzh/api/v1/courses/"&amp;DateJourISO&amp;"/"&amp;Course&amp;"/arrivee"</f>
        <v/>
      </c>
      <c r="K27" s="20">
        <f>IF(CleAPI="","Collez votre clé dans Réglages",HYPERLINK(J27&amp;IF(ISNUMBER(FIND("?",J27)),"&amp;","?")&amp;"api_key="&amp;CleAPI,"Ouvrir l'appel"))</f>
        <v/>
      </c>
      <c r="L27" s="9" t="inlineStr"/>
    </row>
    <row r="28" ht="42" customHeight="1">
      <c r="A28" s="9" t="inlineStr">
        <is>
          <t>Course</t>
        </is>
      </c>
      <c r="B28" s="20">
        <f>HYPERLINK("#'C Analyse'!A1","C Analyse")</f>
        <v/>
      </c>
      <c r="C28" s="9" t="inlineStr">
        <is>
          <t>C_Analyse</t>
        </is>
      </c>
      <c r="D28" s="9" t="inlineStr">
        <is>
          <t>GET /v1/courses/{date}/{rc}/analyse</t>
        </is>
      </c>
      <c r="E28" s="9" t="inlineStr">
        <is>
          <t>JSON</t>
        </is>
      </c>
      <c r="F28" s="9" t="inlineStr">
        <is>
          <t>DateJour, Course</t>
        </is>
      </c>
      <c r="G28" s="9">
        <f>"DateJour = "&amp;IF(DateJourISO="","(vide)",DateJourISO)&amp;" ; "&amp;"Course = "&amp;IF(Course="","(vide)",Course)</f>
        <v/>
      </c>
      <c r="H28" s="9" t="inlineStr">
        <is>
          <t>Classement composite des partants : score, contributions (feature_), cote, note IA.</t>
        </is>
      </c>
      <c r="I28" s="9" t="inlineStr">
        <is>
          <t>num, cheval, idcheval, score, feature_ia, feature_elo, feature_forme, cote, note_ia_dec, rank</t>
        </is>
      </c>
      <c r="J28" s="9">
        <f>"https://www.turf.bzh/api/v1/courses/"&amp;DateJourISO&amp;"/"&amp;Course&amp;"/analyse"</f>
        <v/>
      </c>
      <c r="K28" s="20">
        <f>IF(CleAPI="","Collez votre clé dans Réglages",HYPERLINK(J28&amp;IF(ISNUMBER(FIND("?",J28)),"&amp;","?")&amp;"api_key="&amp;CleAPI,"Ouvrir l'appel"))</f>
        <v/>
      </c>
      <c r="L28" s="9" t="inlineStr"/>
    </row>
    <row r="29" ht="42" customHeight="1">
      <c r="A29" s="9" t="inlineStr">
        <is>
          <t>Course</t>
        </is>
      </c>
      <c r="B29" s="20">
        <f>HYPERLINK("#'C Écarts'!A1","C Écarts")</f>
        <v/>
      </c>
      <c r="C29" s="9" t="inlineStr">
        <is>
          <t>C_Ecarts</t>
        </is>
      </c>
      <c r="D29" s="9" t="inlineStr">
        <is>
          <t>GET /v1/courses/{date}/{rc}/ecarts</t>
        </is>
      </c>
      <c r="E29" s="9" t="inlineStr">
        <is>
          <t>JSON</t>
        </is>
      </c>
      <c r="F29" s="9" t="inlineStr">
        <is>
          <t>DateJour, Course</t>
        </is>
      </c>
      <c r="G29" s="9">
        <f>"DateJour = "&amp;IF(DateJourISO="","(vide)",DateJourISO)&amp;" ; "&amp;"Course = "&amp;IF(Course="","(vide)",Course)</f>
        <v/>
      </c>
      <c r="H29" s="9" t="inlineStr">
        <is>
          <t>Par partant, les écarts du cheval (préfixe cheval_) et du numéro de corde (préfixe numero_).</t>
        </is>
      </c>
      <c r="I29" s="9" t="inlineStr">
        <is>
          <t>num, cheval, cheval_depuis_victoire, cheval_depuis_place, cheval_plus_long_ecart_victoire, cheval_courses_analysees, numero_apparitions, numero_victoires, numero_places, numero_ecart_actuel_victoire, numero_ecart_max_victoire, numero_ecart_actuel_place (13 colonnes)</t>
        </is>
      </c>
      <c r="J29" s="9">
        <f>"https://www.turf.bzh/api/v1/courses/"&amp;DateJourISO&amp;"/"&amp;Course&amp;"/ecarts"</f>
        <v/>
      </c>
      <c r="K29" s="20">
        <f>IF(CleAPI="","Collez votre clé dans Réglages",HYPERLINK(J29&amp;IF(ISNUMBER(FIND("?",J29)),"&amp;","?")&amp;"api_key="&amp;CleAPI,"Ouvrir l'appel"))</f>
        <v/>
      </c>
      <c r="L29" s="9" t="inlineStr"/>
    </row>
    <row r="30" ht="42" customHeight="1">
      <c r="A30" s="9" t="inlineStr">
        <is>
          <t>Course</t>
        </is>
      </c>
      <c r="B30" s="20">
        <f>HYPERLINK("#'C Renifleur'!A1","C Renifleur")</f>
        <v/>
      </c>
      <c r="C30" s="9" t="inlineStr">
        <is>
          <t>C_Renifleur</t>
        </is>
      </c>
      <c r="D30" s="9" t="inlineStr">
        <is>
          <t>GET /v1/courses/{date}/{rc}/renifleur</t>
        </is>
      </c>
      <c r="E30" s="9" t="inlineStr">
        <is>
          <t>JSON</t>
        </is>
      </c>
      <c r="F30" s="9" t="inlineStr">
        <is>
          <t>DateJour, Course</t>
        </is>
      </c>
      <c r="G30" s="9">
        <f>"DateJour = "&amp;IF(DateJourISO="","(vide)",DateJourISO)&amp;" ; "&amp;"Course = "&amp;IF(Course="","(vide)",Course)</f>
        <v/>
      </c>
      <c r="H30" s="9" t="inlineStr">
        <is>
          <t>Fiche champ / valeur : carnet de course, cheval retenu, chevaux déjà repérés, avertissement.</t>
        </is>
      </c>
      <c r="I30" s="9" t="inlineStr">
        <is>
          <t>champ, valeur</t>
        </is>
      </c>
      <c r="J30" s="9">
        <f>"https://www.turf.bzh/api/v1/courses/"&amp;DateJourISO&amp;"/"&amp;Course&amp;"/renifleur"</f>
        <v/>
      </c>
      <c r="K30" s="20">
        <f>IF(CleAPI="","Collez votre clé dans Réglages",HYPERLINK(J30&amp;IF(ISNUMBER(FIND("?",J30)),"&amp;","?")&amp;"api_key="&amp;CleAPI,"Ouvrir l'appel"))</f>
        <v/>
      </c>
      <c r="L30" s="9" t="inlineStr"/>
    </row>
    <row r="31" ht="42" customHeight="1">
      <c r="A31" s="9" t="inlineStr">
        <is>
          <t>Course</t>
        </is>
      </c>
      <c r="B31" s="20">
        <f>HYPERLINK("#'C Dossier'!A1","C Dossier")</f>
        <v/>
      </c>
      <c r="C31" s="9" t="inlineStr">
        <is>
          <t>C_Dossier</t>
        </is>
      </c>
      <c r="D31" s="9" t="inlineStr">
        <is>
          <t>GET /v1/courses/{date}/{rc}/dossier</t>
        </is>
      </c>
      <c r="E31" s="9" t="inlineStr">
        <is>
          <t>CSV</t>
        </is>
      </c>
      <c r="F31" s="9" t="inlineStr">
        <is>
          <t>DateJour, Course, Sections, Historique, Hippodrome</t>
        </is>
      </c>
      <c r="G31" s="9">
        <f>"DateJour = "&amp;IF(DateJourISO="","(vide)",DateJourISO)&amp;" ; "&amp;"Course = "&amp;IF(Course="","(vide)",Course)&amp;" ; "&amp;"Sections = "&amp;IF(Sections="","(vide)",Sections)&amp;" ; "&amp;"Historique = "&amp;IF(Historique="","(vide)",Historique)&amp;" ; "&amp;"Hippodrome = "&amp;IF(Hippodrome="","(vide)",Hippodrome)</f>
        <v/>
      </c>
      <c r="H31" s="9" t="inlineStr">
        <is>
          <t>Une ligne par partant qui réunit partants, indicateurs, classement, écarts, Renifleur et historique des sorties.</t>
        </is>
      </c>
      <c r="I31" s="9" t="inlineStr">
        <is>
          <t>course_date, course_code_course, course_hippodrome, course_heure, course_discipline, course_distance, course_allocation, course_nombre_partants, course_is_quinte, num, idcheval, name (102 colonnes)</t>
        </is>
      </c>
      <c r="J31" s="9">
        <f>"https://www.turf.bzh/api/v1/courses/"&amp;DateJourISO&amp;"/"&amp;Course&amp;"/dossier?format=csv"&amp;IF(Sections="","","&amp;inclure="&amp;Sections)&amp;IF(Historique="","","&amp;historique="&amp;Historique)&amp;IF(Hippodrome="","","&amp;hippodrome="&amp;Hippodrome)</f>
        <v/>
      </c>
      <c r="K31" s="20">
        <f>IF(CleAPI="","Collez votre clé dans Réglages",HYPERLINK(J31&amp;IF(ISNUMBER(FIND("?",J31)),"&amp;","?")&amp;"api_key="&amp;CleAPI,"Ouvrir l'appel"))</f>
        <v/>
      </c>
      <c r="L31" s="9" t="inlineStr"/>
    </row>
    <row r="32" ht="42" customHeight="1">
      <c r="A32" s="9" t="inlineStr">
        <is>
          <t>Course</t>
        </is>
      </c>
      <c r="B32" s="20">
        <f>HYPERLINK("#'C Stats premium'!A1","C Stats premium")</f>
        <v/>
      </c>
      <c r="C32" s="9" t="inlineStr">
        <is>
          <t>C_Stats_premium</t>
        </is>
      </c>
      <c r="D32" s="9" t="inlineStr">
        <is>
          <t>GET /v1/courses/{date}/{rc}/stats-premium</t>
        </is>
      </c>
      <c r="E32" s="9" t="inlineStr">
        <is>
          <t>CSV</t>
        </is>
      </c>
      <c r="F32" s="9" t="inlineStr">
        <is>
          <t>DateJour, Course</t>
        </is>
      </c>
      <c r="G32" s="9">
        <f>"DateJour = "&amp;IF(DateJourISO="","(vide)",DateJourISO)&amp;" ; "&amp;"Course = "&amp;IF(Course="","(vide)",Course)</f>
        <v/>
      </c>
      <c r="H32" s="9" t="inlineStr">
        <is>
          <t>Les courses de référence comparables (même hippodrome, distance, discipline).</t>
        </is>
      </c>
      <c r="I32" s="9" t="inlineStr">
        <is>
          <t>date, code_course, hippodrome, distance, lien</t>
        </is>
      </c>
      <c r="J32" s="9">
        <f>"https://www.turf.bzh/api/v1/courses/"&amp;DateJourISO&amp;"/"&amp;Course&amp;"/stats-premium?format=csv"</f>
        <v/>
      </c>
      <c r="K32" s="20">
        <f>IF(CleAPI="","Collez votre clé dans Réglages",HYPERLINK(J32&amp;IF(ISNUMBER(FIND("?",J32)),"&amp;","?")&amp;"api_key="&amp;CleAPI,"Ouvrir l'appel"))</f>
        <v/>
      </c>
      <c r="L32" s="9" t="inlineStr"/>
    </row>
    <row r="33" ht="42" customHeight="1">
      <c r="A33" s="9" t="inlineStr">
        <is>
          <t>Cheval</t>
        </is>
      </c>
      <c r="B33" s="20">
        <f>HYPERLINK("#'H Recherche'!A1","H Recherche")</f>
        <v/>
      </c>
      <c r="C33" s="9" t="inlineStr">
        <is>
          <t>H_Recherche</t>
        </is>
      </c>
      <c r="D33" s="9" t="inlineStr">
        <is>
          <t>GET /v1/chevaux</t>
        </is>
      </c>
      <c r="E33" s="9" t="inlineStr">
        <is>
          <t>JSON</t>
        </is>
      </c>
      <c r="F33" s="9" t="inlineStr">
        <is>
          <t>RechercheCheval, LimiteRecherche</t>
        </is>
      </c>
      <c r="G33" s="9">
        <f>"RechercheCheval = "&amp;IF(RechercheCheval="","(vide)",RechercheCheval)&amp;" ; "&amp;"LimiteRecherche = "&amp;IF(LimiteRecherche="","(vide)",LimiteRecherche)</f>
        <v/>
      </c>
      <c r="H33" s="9" t="inlineStr">
        <is>
          <t>Chevaux dont le nom correspond : idcheval à reporter dans Réglages, sexe, dernière course, nombre de courses.</t>
        </is>
      </c>
      <c r="I33" s="9" t="inlineStr">
        <is>
          <t>idcheval, name, sex, last_race_date, total_courses, last_discipline, approx_age</t>
        </is>
      </c>
      <c r="J33" s="9">
        <f>"https://www.turf.bzh/api/v1/chevaux?recherche="&amp;RechercheCheval&amp;"&amp;limit="&amp;LimiteRecherche&amp;""</f>
        <v/>
      </c>
      <c r="K33" s="20">
        <f>IF(CleAPI="","Collez votre clé dans Réglages",HYPERLINK(J33&amp;IF(ISNUMBER(FIND("?",J33)),"&amp;","?")&amp;"api_key="&amp;CleAPI,"Ouvrir l'appel"))</f>
        <v/>
      </c>
      <c r="L33" s="9" t="inlineStr"/>
    </row>
    <row r="34" ht="42" customHeight="1">
      <c r="A34" s="9" t="inlineStr">
        <is>
          <t>Cheval</t>
        </is>
      </c>
      <c r="B34" s="20">
        <f>HYPERLINK("#'H Historique'!A1","H Historique")</f>
        <v/>
      </c>
      <c r="C34" s="9" t="inlineStr">
        <is>
          <t>H_Historique</t>
        </is>
      </c>
      <c r="D34" s="9" t="inlineStr">
        <is>
          <t>GET /v1/chevaux/{id}/historique</t>
        </is>
      </c>
      <c r="E34" s="9" t="inlineStr">
        <is>
          <t>CSV</t>
        </is>
      </c>
      <c r="F34" s="9" t="inlineStr">
        <is>
          <t>IdCheval, LimiteHistorique, Discipline</t>
        </is>
      </c>
      <c r="G34" s="9">
        <f>"IdCheval = "&amp;IF(IdCheval="","(vide)",IdCheval)&amp;" ; "&amp;"LimiteHistorique = "&amp;IF(LimiteHistorique="","(vide)",LimiteHistorique)&amp;" ; "&amp;"Discipline = "&amp;IF(Discipline="","(vide)",Discipline)</f>
        <v/>
      </c>
      <c r="H34" s="9" t="inlineStr">
        <is>
          <t>Une ligne par sortie : course, cote, rang, gains, musique, popularité, note IA.</t>
        </is>
      </c>
      <c r="I34" s="9" t="inlineStr">
        <is>
          <t>date, hippodrome, course, heure, discipline, distance, allocation, nombre_partants, num, horse, jockey_driver, trainer (32 colonnes)</t>
        </is>
      </c>
      <c r="J34" s="9">
        <f>"https://www.turf.bzh/api/v1/chevaux/"&amp;IdCheval&amp;"/historique?limit="&amp;LimiteHistorique&amp;"&amp;format=csv"&amp;IF(Discipline="","","&amp;discipline="&amp;Discipline)</f>
        <v/>
      </c>
      <c r="K34" s="20">
        <f>IF(CleAPI="","Collez votre clé dans Réglages",HYPERLINK(J34&amp;IF(ISNUMBER(FIND("?",J34)),"&amp;","?")&amp;"api_key="&amp;CleAPI,"Ouvrir l'appel"))</f>
        <v/>
      </c>
      <c r="L34" s="9" t="inlineStr"/>
    </row>
    <row r="35" ht="42" customHeight="1">
      <c r="A35" s="9" t="inlineStr">
        <is>
          <t>Cheval</t>
        </is>
      </c>
      <c r="B35" s="20">
        <f>HYPERLINK("#'H Stats'!A1","H Stats")</f>
        <v/>
      </c>
      <c r="C35" s="9" t="inlineStr">
        <is>
          <t>H_Stats</t>
        </is>
      </c>
      <c r="D35" s="9" t="inlineStr">
        <is>
          <t>GET /v1/chevaux/{id}/stats</t>
        </is>
      </c>
      <c r="E35" s="9" t="inlineStr">
        <is>
          <t>JSON</t>
        </is>
      </c>
      <c r="F35" s="9" t="inlineStr">
        <is>
          <t>IdCheval, PeriodeJours</t>
        </is>
      </c>
      <c r="G35" s="9">
        <f>"IdCheval = "&amp;IF(IdCheval="","(vide)",IdCheval)&amp;" ; "&amp;"PeriodeJours = "&amp;IF(PeriodeJours="","(vide)",PeriodeJours)</f>
        <v/>
      </c>
      <c r="H35" s="9" t="inlineStr">
        <is>
          <t>Fiche champ / valeur : courses, victoires, places, taux, cote moyenne, écarts, hippodromes favoris.</t>
        </is>
      </c>
      <c r="I35" s="9" t="inlineStr">
        <is>
          <t>champ, valeur</t>
        </is>
      </c>
      <c r="J35" s="9">
        <f>"https://www.turf.bzh/api/v1/chevaux/"&amp;IdCheval&amp;"/stats?periode_jours="&amp;PeriodeJours&amp;""</f>
        <v/>
      </c>
      <c r="K35" s="20">
        <f>IF(CleAPI="","Collez votre clé dans Réglages",HYPERLINK(J35&amp;IF(ISNUMBER(FIND("?",J35)),"&amp;","?")&amp;"api_key="&amp;CleAPI,"Ouvrir l'appel"))</f>
        <v/>
      </c>
      <c r="L35" s="9" t="inlineStr"/>
    </row>
    <row r="36" ht="42" customHeight="1">
      <c r="A36" s="9" t="inlineStr">
        <is>
          <t>Cheval</t>
        </is>
      </c>
      <c r="B36" s="20">
        <f>HYPERLINK("#'H Lectures'!A1","H Lectures")</f>
        <v/>
      </c>
      <c r="C36" s="9" t="inlineStr">
        <is>
          <t>H_Lectures</t>
        </is>
      </c>
      <c r="D36" s="9" t="inlineStr">
        <is>
          <t>GET /v1/chevaux/{id}/lectures</t>
        </is>
      </c>
      <c r="E36" s="9" t="inlineStr">
        <is>
          <t>JSON</t>
        </is>
      </c>
      <c r="F36" s="9" t="inlineStr">
        <is>
          <t>IdCheval, DateJour</t>
        </is>
      </c>
      <c r="G36" s="9">
        <f>"IdCheval = "&amp;IF(IdCheval="","(vide)",IdCheval)&amp;" ; "&amp;"DateJour = "&amp;IF(DateJourISO="","(vide)",DateJourISO)</f>
        <v/>
      </c>
      <c r="H36" s="9" t="inlineStr">
        <is>
          <t>Lectures (signaux) attribuées au cheval à la date du jour, avec leur confiance.</t>
        </is>
      </c>
      <c r="I36" s="9" t="inlineStr">
        <is>
          <t>code, name, description_fr, confidence, applicable_disciplines</t>
        </is>
      </c>
      <c r="J36" s="9">
        <f>"https://www.turf.bzh/api/v1/chevaux/"&amp;IdCheval&amp;"/lectures?date="&amp;DateJourISO&amp;""</f>
        <v/>
      </c>
      <c r="K36" s="20">
        <f>IF(CleAPI="","Collez votre clé dans Réglages",HYPERLINK(J36&amp;IF(ISNUMBER(FIND("?",J36)),"&amp;","?")&amp;"api_key="&amp;CleAPI,"Ouvrir l'appel"))</f>
        <v/>
      </c>
      <c r="L36" s="9" t="inlineStr"/>
    </row>
    <row r="37" ht="42" customHeight="1">
      <c r="A37" s="9" t="inlineStr">
        <is>
          <t>Cheval</t>
        </is>
      </c>
      <c r="B37" s="20">
        <f>HYPERLINK("#'H Renifleur'!A1","H Renifleur")</f>
        <v/>
      </c>
      <c r="C37" s="9" t="inlineStr">
        <is>
          <t>H_Renifleur</t>
        </is>
      </c>
      <c r="D37" s="9" t="inlineStr">
        <is>
          <t>GET /v1/chevaux/{id}/renifleur</t>
        </is>
      </c>
      <c r="E37" s="9" t="inlineStr">
        <is>
          <t>JSON</t>
        </is>
      </c>
      <c r="F37" s="9" t="inlineStr">
        <is>
          <t>IdCheval, NotesRenifleur</t>
        </is>
      </c>
      <c r="G37" s="9">
        <f>"IdCheval = "&amp;IF(IdCheval="","(vide)",IdCheval)&amp;" ; "&amp;"NotesRenifleur = "&amp;IF(NotesRenifleur="","(vide)",NotesRenifleur)</f>
        <v/>
      </c>
      <c r="H37" s="9" t="inlineStr">
        <is>
          <t>Les dernières notes du Renifleur sur ce cheval, avec la course d'origine.</t>
        </is>
      </c>
      <c r="I37" s="9" t="inlineStr">
        <is>
          <t>date, code_course, hippodrome, portait_le_numero, note, url</t>
        </is>
      </c>
      <c r="J37" s="9">
        <f>"https://www.turf.bzh/api/v1/chevaux/"&amp;IdCheval&amp;"/renifleur?n_last="&amp;NotesRenifleur&amp;""</f>
        <v/>
      </c>
      <c r="K37" s="20">
        <f>IF(CleAPI="","Collez votre clé dans Réglages",HYPERLINK(J37&amp;IF(ISNUMBER(FIND("?",J37)),"&amp;","?")&amp;"api_key="&amp;CleAPI,"Ouvrir l'appel"))</f>
        <v/>
      </c>
      <c r="L37" s="9" t="inlineStr"/>
    </row>
    <row r="38" ht="42" customHeight="1">
      <c r="A38" s="9" t="inlineStr">
        <is>
          <t>Personne</t>
        </is>
      </c>
      <c r="B38" s="20">
        <f>HYPERLINK("#'N Recherche'!A1","N Recherche")</f>
        <v/>
      </c>
      <c r="C38" s="9" t="inlineStr">
        <is>
          <t>N_Recherche</t>
        </is>
      </c>
      <c r="D38" s="9" t="inlineStr">
        <is>
          <t>GET /v1/personnes</t>
        </is>
      </c>
      <c r="E38" s="9" t="inlineStr">
        <is>
          <t>JSON</t>
        </is>
      </c>
      <c r="F38" s="9" t="inlineStr">
        <is>
          <t>RecherchePersonne, TypePersonne, LimiteRecherche</t>
        </is>
      </c>
      <c r="G38" s="9">
        <f>"RecherchePersonne = "&amp;IF(RecherchePersonne="","(vide)",RecherchePersonne)&amp;" ; "&amp;"TypePersonne = "&amp;IF(TypePersonne="","(vide)",TypePersonne)&amp;" ; "&amp;"LimiteRecherche = "&amp;IF(LimiteRecherche="","(vide)",LimiteRecherche)</f>
        <v/>
      </c>
      <c r="H38" s="9" t="inlineStr">
        <is>
          <t>Personnes dont le nom correspond : id à reporter dans Réglages, courses, victoires.</t>
        </is>
      </c>
      <c r="I38" s="9" t="inlineStr">
        <is>
          <t>id, name, total_courses, last_race_date, total_wins</t>
        </is>
      </c>
      <c r="J38" s="9">
        <f>"https://www.turf.bzh/api/v1/personnes?recherche="&amp;RecherchePersonne&amp;"&amp;type="&amp;TypePersonne&amp;"&amp;limit="&amp;LimiteRecherche&amp;""</f>
        <v/>
      </c>
      <c r="K38" s="20">
        <f>IF(CleAPI="","Collez votre clé dans Réglages",HYPERLINK(J38&amp;IF(ISNUMBER(FIND("?",J38)),"&amp;","?")&amp;"api_key="&amp;CleAPI,"Ouvrir l'appel"))</f>
        <v/>
      </c>
      <c r="L38" s="9" t="inlineStr"/>
    </row>
    <row r="39" ht="42" customHeight="1">
      <c r="A39" s="9" t="inlineStr">
        <is>
          <t>Personne</t>
        </is>
      </c>
      <c r="B39" s="20">
        <f>HYPERLINK("#'N Stats'!A1","N Stats")</f>
        <v/>
      </c>
      <c r="C39" s="9" t="inlineStr">
        <is>
          <t>N_Stats</t>
        </is>
      </c>
      <c r="D39" s="9" t="inlineStr">
        <is>
          <t>GET /v1/personnes/{type}/{id}/stats</t>
        </is>
      </c>
      <c r="E39" s="9" t="inlineStr">
        <is>
          <t>JSON</t>
        </is>
      </c>
      <c r="F39" s="9" t="inlineStr">
        <is>
          <t>TypePersonne, IdPersonne, PeriodeJours, Discipline, Hippodrome</t>
        </is>
      </c>
      <c r="G39" s="9">
        <f>"TypePersonne = "&amp;IF(TypePersonne="","(vide)",TypePersonne)&amp;" ; "&amp;"IdPersonne = "&amp;IF(IdPersonne="","(vide)",IdPersonne)&amp;" ; "&amp;"PeriodeJours = "&amp;IF(PeriodeJours="","(vide)",PeriodeJours)&amp;" ; "&amp;"Discipline = "&amp;IF(Discipline="","(vide)",Discipline)&amp;" ; "&amp;"Hippodrome = "&amp;IF(Hippodrome="","(vide)",Hippodrome)</f>
        <v/>
      </c>
      <c r="H39" s="9" t="inlineStr">
        <is>
          <t>Fiche champ / valeur : montes ou engagements, victoires, places, taux, rendements, hippodromes favoris.</t>
        </is>
      </c>
      <c r="I39" s="9" t="inlineStr">
        <is>
          <t>champ, valeur</t>
        </is>
      </c>
      <c r="J39" s="9">
        <f>"https://www.turf.bzh/api/v1/personnes/"&amp;TypePersonne&amp;"/"&amp;IdPersonne&amp;"/stats?periode_jours="&amp;PeriodeJours&amp;""&amp;IF(Discipline="","","&amp;discipline="&amp;Discipline)&amp;IF(Hippodrome="","","&amp;hippodrome="&amp;Hippodrome)</f>
        <v/>
      </c>
      <c r="K39" s="20">
        <f>IF(CleAPI="","Collez votre clé dans Réglages",HYPERLINK(J39&amp;IF(ISNUMBER(FIND("?",J39)),"&amp;","?")&amp;"api_key="&amp;CleAPI,"Ouvrir l'appel"))</f>
        <v/>
      </c>
      <c r="L39" s="9" t="inlineStr"/>
    </row>
    <row r="40" ht="42" customHeight="1">
      <c r="A40" s="9" t="inlineStr">
        <is>
          <t>Référence</t>
        </is>
      </c>
      <c r="B40" s="20">
        <f>HYPERLINK("#'R Compte'!A1","R Compte")</f>
        <v/>
      </c>
      <c r="C40" s="9" t="inlineStr">
        <is>
          <t>R_Compte</t>
        </is>
      </c>
      <c r="D40" s="9" t="inlineStr">
        <is>
          <t>GET /v1/me et GET /v1/statut</t>
        </is>
      </c>
      <c r="E40" s="9" t="inlineStr">
        <is>
          <t>JSON</t>
        </is>
      </c>
      <c r="F40" s="9" t="inlineStr">
        <is>
          <t>Aucun</t>
        </is>
      </c>
      <c r="G40" s="21" t="inlineStr"/>
      <c r="H40" s="9" t="inlineStr">
        <is>
          <t>Fiche champ / valeur : licence, abonnement, clé, crédits IA, usage de l'API (compte.), puis profondeur et fraîcheur de la base (statut.).</t>
        </is>
      </c>
      <c r="I40" s="9" t="inlineStr">
        <is>
          <t>champ, valeur</t>
        </is>
      </c>
      <c r="J40" s="9">
        <f>"https://www.turf.bzh/api/v1/me"</f>
        <v/>
      </c>
      <c r="K40" s="20">
        <f>IF(CleAPI="","Collez votre clé dans Réglages",HYPERLINK(J40&amp;IF(ISNUMBER(FIND("?",J40)),"&amp;","?")&amp;"api_key="&amp;CleAPI,"Ouvrir l'appel"))</f>
        <v/>
      </c>
      <c r="L40" s="9" t="inlineStr"/>
    </row>
    <row r="41" ht="42" customHeight="1">
      <c r="A41" s="9" t="inlineStr">
        <is>
          <t>Référence</t>
        </is>
      </c>
      <c r="B41" s="20">
        <f>HYPERLINK("#'R Schéma'!A1","R Schéma")</f>
        <v/>
      </c>
      <c r="C41" s="9" t="inlineStr">
        <is>
          <t>R_Schema</t>
        </is>
      </c>
      <c r="D41" s="9" t="inlineStr">
        <is>
          <t>GET /v1/schema</t>
        </is>
      </c>
      <c r="E41" s="9" t="inlineStr">
        <is>
          <t>CSV</t>
        </is>
      </c>
      <c r="F41" s="9" t="inlineStr">
        <is>
          <t>Aucun</t>
        </is>
      </c>
      <c r="G41" s="21" t="inlineStr"/>
      <c r="H41" s="9" t="inlineStr">
        <is>
          <t>Une ligne par colonne servie par l'API : type, unité, jeu (base, indicateurs, tout), description, taux de renseignement.</t>
        </is>
      </c>
      <c r="I41" s="9" t="inlineStr">
        <is>
          <t>champ, colonne, type, unite, jeu, description, renseigne_pct, renseigne_lignes, note_nom</t>
        </is>
      </c>
      <c r="J41" s="9">
        <f>"https://www.turf.bzh/api/v1/schema?format=csv"</f>
        <v/>
      </c>
      <c r="K41" s="20">
        <f>IF(CleAPI="","Collez votre clé dans Réglages",HYPERLINK(J41&amp;IF(ISNUMBER(FIND("?",J41)),"&amp;","?")&amp;"api_key="&amp;CleAPI,"Ouvrir l'appel"))</f>
        <v/>
      </c>
      <c r="L41" s="9" t="inlineStr"/>
    </row>
    <row r="42" ht="42" customHeight="1">
      <c r="A42" s="9" t="inlineStr">
        <is>
          <t>Référence</t>
        </is>
      </c>
      <c r="B42" s="20">
        <f>HYPERLINK("#'R Exports'!A1","R Exports")</f>
        <v/>
      </c>
      <c r="C42" s="9" t="inlineStr">
        <is>
          <t>R_Exports</t>
        </is>
      </c>
      <c r="D42" s="9" t="inlineStr">
        <is>
          <t>GET /v1/exports</t>
        </is>
      </c>
      <c r="E42" s="9" t="inlineStr">
        <is>
          <t>JSON</t>
        </is>
      </c>
      <c r="F42" s="9" t="inlineStr">
        <is>
          <t>Aucun</t>
        </is>
      </c>
      <c r="G42" s="21" t="inlineStr"/>
      <c r="H42" s="9" t="inlineStr">
        <is>
          <t>Les fichiers d'export mensuels : mois, taille, empreinte SHA-256, nombre de lignes, adresse de téléchargement.</t>
        </is>
      </c>
      <c r="I42" s="9" t="inlineStr">
        <is>
          <t>nom, mois, octets, sha256, partiel, lignes, modifie_le, derniere_date, scelle, url</t>
        </is>
      </c>
      <c r="J42" s="9">
        <f>"https://www.turf.bzh/api/v1/exports"</f>
        <v/>
      </c>
      <c r="K42" s="20">
        <f>IF(CleAPI="","Collez votre clé dans Réglages",HYPERLINK(J42&amp;IF(ISNUMBER(FIND("?",J42)),"&amp;","?")&amp;"api_key="&amp;CleAPI,"Ouvrir l'appel"))</f>
        <v/>
      </c>
      <c r="L42" s="9" t="inlineStr"/>
    </row>
    <row r="43" ht="42" customHeight="1">
      <c r="A43" s="9" t="inlineStr">
        <is>
          <t>Référence</t>
        </is>
      </c>
      <c r="B43" s="20">
        <f>HYPERLINK("#'R Méthodes'!A1","R Méthodes")</f>
        <v/>
      </c>
      <c r="C43" s="9" t="inlineStr">
        <is>
          <t>R_Methodes</t>
        </is>
      </c>
      <c r="D43" s="9" t="inlineStr">
        <is>
          <t>GET /v1/methodes</t>
        </is>
      </c>
      <c r="E43" s="9" t="inlineStr">
        <is>
          <t>JSON</t>
        </is>
      </c>
      <c r="F43" s="9" t="inlineStr">
        <is>
          <t>Aucun</t>
        </is>
      </c>
      <c r="G43" s="21" t="inlineStr"/>
      <c r="H43" s="9" t="inlineStr">
        <is>
          <t>Vos méthodes de jeu enregistrées sur turf.bzh : nom et définition.</t>
        </is>
      </c>
      <c r="I43" s="9" t="inlineStr">
        <is>
          <t>id, nom, definition, created_at, updated_at</t>
        </is>
      </c>
      <c r="J43" s="9">
        <f>"https://www.turf.bzh/api/v1/methodes"</f>
        <v/>
      </c>
      <c r="K43" s="20">
        <f>IF(CleAPI="","Collez votre clé dans Réglages",HYPERLINK(J43&amp;IF(ISNUMBER(FIND("?",J43)),"&amp;","?")&amp;"api_key="&amp;CleAPI,"Ouvrir l'appel"))</f>
        <v/>
      </c>
      <c r="L43" s="9" t="inlineStr"/>
    </row>
    <row r="44" ht="42" customHeight="1">
      <c r="A44" s="9" t="inlineStr">
        <is>
          <t>Référence</t>
        </is>
      </c>
      <c r="B44" s="20">
        <f>HYPERLINK("#'R Performances'!A1","R Performances")</f>
        <v/>
      </c>
      <c r="C44" s="9" t="inlineStr">
        <is>
          <t>R_Performances</t>
        </is>
      </c>
      <c r="D44" s="9" t="inlineStr">
        <is>
          <t>GET /v1/performances</t>
        </is>
      </c>
      <c r="E44" s="9" t="inlineStr">
        <is>
          <t>CSV</t>
        </is>
      </c>
      <c r="F44" s="9" t="inlineStr">
        <is>
          <t>Fenetre, Famille, Palmares, NombrePerformances</t>
        </is>
      </c>
      <c r="G44" s="9">
        <f>"Fenetre = "&amp;IF(Fenetre="","(vide)",Fenetre)&amp;" ; "&amp;"Famille = "&amp;IF(Famille="","(vide)",Famille)&amp;" ; "&amp;"Palmares = "&amp;IF(Palmares="","(vide)",Palmares)&amp;" ; "&amp;"NombrePerformances = "&amp;IF(NombrePerformances="","(vide)",NombrePerformances)</f>
        <v/>
      </c>
      <c r="H44" s="9" t="inlineStr">
        <is>
          <t>Par famille de pari : tickets, mises, courses couvertes, rendu par euro sur la fenêtre.</t>
        </is>
      </c>
      <c r="I44" s="9" t="inlineStr">
        <is>
          <t>famille, nom, en, tickets, engage_eur, courses, couvert, pct, mise_totale_eur, rendu_total_eur, rendu_par_euro</t>
        </is>
      </c>
      <c r="J44" s="9">
        <f>"https://www.turf.bzh/api/v1/performances?fenetre="&amp;Fenetre&amp;"&amp;n="&amp;NombrePerformances&amp;"&amp;format=csv"&amp;IF(Famille="","","&amp;famille="&amp;Famille)&amp;IF(Palmares="","","&amp;palmares="&amp;Palmares)</f>
        <v/>
      </c>
      <c r="K44" s="20">
        <f>IF(CleAPI="","Collez votre clé dans Réglages",HYPERLINK(J44&amp;IF(ISNUMBER(FIND("?",J44)),"&amp;","?")&amp;"api_key="&amp;CleAPI,"Ouvrir l'appel"))</f>
        <v/>
      </c>
      <c r="L44" s="9" t="inlineStr"/>
    </row>
    <row r="45" ht="42" customHeight="1">
      <c r="A45" s="9" t="inlineStr">
        <is>
          <t>Référence</t>
        </is>
      </c>
      <c r="B45" s="20">
        <f>HYPERLINK("#'R Chat BZH'!A1","R Chat BZH")</f>
        <v/>
      </c>
      <c r="C45" s="9" t="inlineStr">
        <is>
          <t>R_Chat_BZH</t>
        </is>
      </c>
      <c r="D45" s="9" t="inlineStr">
        <is>
          <t>POST /v1/chat</t>
        </is>
      </c>
      <c r="E45" s="9" t="inlineStr">
        <is>
          <t>JSON</t>
        </is>
      </c>
      <c r="F45" s="9" t="inlineStr">
        <is>
          <t>Question, ModeIA, CreditsMaximum, ChatActif</t>
        </is>
      </c>
      <c r="G45" s="9">
        <f>"Question = "&amp;IF(Question="","(vide)",Question)&amp;" ; "&amp;"ModeIA = "&amp;IF(ModeIA="","(vide)",ModeIA)&amp;" ; "&amp;"CreditsMaximum = "&amp;IF(CreditsMaximum="","(vide)",CreditsMaximum)&amp;" ; "&amp;"ChatActif = "&amp;IF(ChatActif="","(vide)",ChatActif)</f>
        <v/>
      </c>
      <c r="H45" s="9" t="inlineStr">
        <is>
          <t>Réponse de ChatBZH à la question de Réglages (fiche champ / valeur). Appel en POST, inactif tant que ChatBZH actif vaut Non.</t>
        </is>
      </c>
      <c r="I45" s="9" t="inlineStr">
        <is>
          <t>champ, valeur</t>
        </is>
      </c>
      <c r="J45" s="9" t="inlineStr">
        <is>
          <t>https://www.turf.bzh/api/v1/chat (POST, corps JSON : question, mode, max_credits)</t>
        </is>
      </c>
      <c r="K45" s="12" t="inlineStr">
        <is>
          <t>Appel en POST : pas d'essai direct</t>
        </is>
      </c>
      <c r="L45" s="9" t="inlineStr">
        <is>
          <t>Consomme des crédits IA à chaque actualisation.</t>
        </is>
      </c>
    </row>
    <row r="47">
      <c r="A47" s="5" t="inlineStr">
        <is>
          <t>Points d'accès complémentaires (mêmes données, autre forme d'appel)</t>
        </is>
      </c>
    </row>
    <row r="48" ht="42" customHeight="1">
      <c r="A48" s="9" t="inlineStr">
        <is>
          <t>Référence</t>
        </is>
      </c>
      <c r="B48" s="20">
        <f>HYPERLINK("#'R Compte'!A1","R Compte")</f>
        <v/>
      </c>
      <c r="C48" s="21" t="inlineStr"/>
      <c r="D48" s="9" t="inlineStr">
        <is>
          <t>GET /v1/statut</t>
        </is>
      </c>
      <c r="E48" s="9" t="inlineStr">
        <is>
          <t>JSON</t>
        </is>
      </c>
      <c r="F48" s="9" t="inlineStr">
        <is>
          <t>Aucun</t>
        </is>
      </c>
      <c r="G48" s="21" t="inlineStr"/>
      <c r="H48" s="9" t="inlineStr">
        <is>
          <t>État de la base : profondeur, dernière mise à jour, courses du jour (déjà inclus dans R Compte, préfixe statut.).</t>
        </is>
      </c>
      <c r="I48" s="21" t="inlineStr"/>
      <c r="J48" s="9">
        <f>"https://www.turf.bzh/api/v1/statut"</f>
        <v/>
      </c>
      <c r="K48" s="20">
        <f>IF(CleAPI="","Collez votre clé dans Réglages",HYPERLINK(J48&amp;IF(ISNUMBER(FIND("?",J48)),"&amp;","?")&amp;"api_key="&amp;CleAPI,"Ouvrir l'appel"))</f>
        <v/>
      </c>
      <c r="L48" s="21" t="inlineStr"/>
    </row>
    <row r="49" ht="42" customHeight="1">
      <c r="A49" s="9" t="inlineStr">
        <is>
          <t>Journée</t>
        </is>
      </c>
      <c r="B49" s="20">
        <f>HYPERLINK("#'J Écurie BZH'!A1","J Écurie BZH")</f>
        <v/>
      </c>
      <c r="C49" s="21" t="inlineStr"/>
      <c r="D49" s="9" t="inlineStr">
        <is>
          <t>GET /v1/ecuriebzh</t>
        </is>
      </c>
      <c r="E49" s="9" t="inlineStr">
        <is>
          <t>JSON</t>
        </is>
      </c>
      <c r="F49" s="9" t="inlineStr">
        <is>
          <t>Ecurie</t>
        </is>
      </c>
      <c r="G49" s="21" t="inlineStr"/>
      <c r="H49" s="9" t="inlineStr">
        <is>
          <t>Panorama des écuries hors habitude du jour courant (J Écurie BZH lit la même chose à la date du jour).</t>
        </is>
      </c>
      <c r="I49" s="21" t="inlineStr"/>
      <c r="J49" s="9">
        <f>"https://www.turf.bzh/api/v1/ecuriebzh"&amp;IF(Ecurie="","","?ecurie="&amp;Ecurie)</f>
        <v/>
      </c>
      <c r="K49" s="20">
        <f>IF(CleAPI="","Collez votre clé dans Réglages",HYPERLINK(J49&amp;IF(ISNUMBER(FIND("?",J49)),"&amp;","?")&amp;"api_key="&amp;CleAPI,"Ouvrir l'appel"))</f>
        <v/>
      </c>
      <c r="L49" s="21" t="inlineStr"/>
    </row>
    <row r="50" ht="42" customHeight="1">
      <c r="A50" s="9" t="inlineStr">
        <is>
          <t>Course</t>
        </is>
      </c>
      <c r="B50" s="20">
        <f>HYPERLINK("#'C Partants'!A1","C Partants")</f>
        <v/>
      </c>
      <c r="C50" s="21" t="inlineStr"/>
      <c r="D50" s="9" t="inlineStr">
        <is>
          <t>GET /v1/courses/{date}/{rc}/ecuriebzh</t>
        </is>
      </c>
      <c r="E50" s="9" t="inlineStr">
        <is>
          <t>JSON</t>
        </is>
      </c>
      <c r="F50" s="9" t="inlineStr">
        <is>
          <t>DateJour, Course</t>
        </is>
      </c>
      <c r="G50" s="21" t="inlineStr"/>
      <c r="H50" s="9" t="inlineStr">
        <is>
          <t>Les écuries hors habitude engagées dans la course.</t>
        </is>
      </c>
      <c r="I50" s="21" t="inlineStr"/>
      <c r="J50" s="9">
        <f>"https://www.turf.bzh/api/v1/courses/"&amp;DateJourISO&amp;"/"&amp;Course&amp;"/ecuriebzh"</f>
        <v/>
      </c>
      <c r="K50" s="20">
        <f>IF(CleAPI="","Collez votre clé dans Réglages",HYPERLINK(J50&amp;IF(ISNUMBER(FIND("?",J50)),"&amp;","?")&amp;"api_key="&amp;CleAPI,"Ouvrir l'appel"))</f>
        <v/>
      </c>
      <c r="L50" s="21" t="inlineStr"/>
    </row>
    <row r="51" ht="42" customHeight="1">
      <c r="A51" s="9" t="inlineStr">
        <is>
          <t>Journée</t>
        </is>
      </c>
      <c r="B51" s="20">
        <f>HYPERLINK("#'J Stats premium'!A1","J Stats premium")</f>
        <v/>
      </c>
      <c r="C51" s="21" t="inlineStr"/>
      <c r="D51" s="9" t="inlineStr">
        <is>
          <t>GET /v1/journees/{date}/stats-premium</t>
        </is>
      </c>
      <c r="E51" s="9" t="inlineStr">
        <is>
          <t>CSV</t>
        </is>
      </c>
      <c r="F51" s="9" t="inlineStr">
        <is>
          <t>DateJour, Hippodrome, Discipline</t>
        </is>
      </c>
      <c r="G51" s="21" t="inlineStr"/>
      <c r="H51" s="9" t="inlineStr">
        <is>
          <t>Statistiques premium d'une seule journée (J Stats premium couvre la période).</t>
        </is>
      </c>
      <c r="I51" s="21" t="inlineStr"/>
      <c r="J51" s="9">
        <f>"https://www.turf.bzh/api/v1/journees/"&amp;DateJourISO&amp;"/stats-premium"&amp;IF(Hippodrome="","","?hippodrome="&amp;Hippodrome)&amp;IF(Discipline="","","&amp;discipline="&amp;Discipline)</f>
        <v/>
      </c>
      <c r="K51" s="20">
        <f>IF(CleAPI="","Collez votre clé dans Réglages",HYPERLINK(J51&amp;IF(ISNUMBER(FIND("?",J51)),"&amp;","?")&amp;"api_key="&amp;CleAPI,"Ouvrir l'appel"))</f>
        <v/>
      </c>
      <c r="L51" s="21" t="inlineStr"/>
    </row>
    <row r="52" ht="42" customHeight="1">
      <c r="A52" s="9" t="inlineStr">
        <is>
          <t>Course</t>
        </is>
      </c>
      <c r="B52" s="20">
        <f>HYPERLINK("#'C Rapports'!A1","C Rapports")</f>
        <v/>
      </c>
      <c r="C52" s="21" t="inlineStr"/>
      <c r="D52" s="9" t="inlineStr">
        <is>
          <t>GET /v1/rapports?code_course=</t>
        </is>
      </c>
      <c r="E52" s="9" t="inlineStr">
        <is>
          <t>CSV</t>
        </is>
      </c>
      <c r="F52" s="9" t="inlineStr">
        <is>
          <t>DateJour, Course, Masse, Pari, Payants</t>
        </is>
      </c>
      <c r="G52" s="21" t="inlineStr"/>
      <c r="H52" s="9" t="inlineStr">
        <is>
          <t>Rapports d'une course par la route journée (même contenu que C Rapports).</t>
        </is>
      </c>
      <c r="I52" s="21" t="inlineStr"/>
      <c r="J52" s="9">
        <f>"https://www.turf.bzh/api/v1/rapports?date="&amp;DateJourISO&amp;"&amp;code_course="&amp;Course&amp;""&amp;IF(Masse="","","&amp;masse="&amp;Masse)&amp;IF(Pari="","","&amp;pari="&amp;Pari)&amp;IF(Payants="","","&amp;payants="&amp;Payants)</f>
        <v/>
      </c>
      <c r="K52" s="20">
        <f>IF(CleAPI="","Collez votre clé dans Réglages",HYPERLINK(J52&amp;IF(ISNUMBER(FIND("?",J52)),"&amp;","?")&amp;"api_key="&amp;CleAPI,"Ouvrir l'appel"))</f>
        <v/>
      </c>
      <c r="L52" s="21" t="inlineStr"/>
    </row>
    <row r="53" ht="42" customHeight="1">
      <c r="A53" s="9" t="inlineStr">
        <is>
          <t>Référence</t>
        </is>
      </c>
      <c r="B53" s="20">
        <f>HYPERLINK("#'R Exports'!A1","R Exports")</f>
        <v/>
      </c>
      <c r="C53" s="21" t="inlineStr"/>
      <c r="D53" s="9" t="inlineStr">
        <is>
          <t>GET /v1/exports/{fichier}</t>
        </is>
      </c>
      <c r="E53" s="9" t="inlineStr">
        <is>
          <t>Fichier</t>
        </is>
      </c>
      <c r="F53" s="9" t="inlineStr">
        <is>
          <t>Aucun</t>
        </is>
      </c>
      <c r="G53" s="21" t="inlineStr"/>
      <c r="H53" s="9" t="inlineStr">
        <is>
          <t>Téléchargement d'un export mensuel : utilisez la colonne url de R Exports.</t>
        </is>
      </c>
      <c r="I53" s="21" t="inlineStr"/>
      <c r="J53" s="9">
        <f>"https://www.turf.bzh/api/v1/exports"</f>
        <v/>
      </c>
      <c r="K53" s="20">
        <f>IF(CleAPI="","Collez votre clé dans Réglages",HYPERLINK(J53&amp;IF(ISNUMBER(FIND("?",J53)),"&amp;","?")&amp;"api_key="&amp;CleAPI,"Ouvrir l'appel"))</f>
        <v/>
      </c>
      <c r="L53" s="21" t="inlineStr"/>
    </row>
    <row r="55" ht="30" customHeight="1">
      <c r="A55" s="16" t="inlineStr">
        <is>
          <t>Format : CSV = réponse en colonnes séparées par des points-virgules (paramètre format=csv ajouté par le classeur) ; JSON = réponse structurée, mise en colonnes par le classeur. Quotas : 60 appels par minute, 10 000 par jour. Clé : en-tête Authorization: Bearer tbz_live_... (ou paramètre api_key).</t>
        </is>
      </c>
    </row>
  </sheetData>
  <pageMargins left="0.75" right="0.75" top="1" bottom="1" header="0.5" footer="0.5"/>
</worksheet>
</file>

<file path=xl/worksheets/sheet4.xml><?xml version="1.0" encoding="utf-8"?>
<worksheet xmlns="http://schemas.openxmlformats.org/spreadsheetml/2006/main">
  <sheetPr>
    <tabColor rgb="001F4E79"/>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J Programme : Programme de la journée.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tabColor rgb="001F4E79"/>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J Quinté : Quinté+ de la journée et ses partants.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tabColor rgb="001F4E79"/>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J Cotes courses : Tableau de bord des cotes, course par course.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7.xml><?xml version="1.0" encoding="utf-8"?>
<worksheet xmlns="http://schemas.openxmlformats.org/spreadsheetml/2006/main">
  <sheetPr>
    <tabColor rgb="001F4E79"/>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J Cotes : Cotes en direct de tous les partants de la journée.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8.xml><?xml version="1.0" encoding="utf-8"?>
<worksheet xmlns="http://schemas.openxmlformats.org/spreadsheetml/2006/main">
  <sheetPr>
    <tabColor rgb="001F4E79"/>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J Value direct : Écarts entre la cote du moment et la Cote BZH.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9.xml><?xml version="1.0" encoding="utf-8"?>
<worksheet xmlns="http://schemas.openxmlformats.org/spreadsheetml/2006/main">
  <sheetPr>
    <tabColor rgb="001F4E79"/>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J Partants : Partants de la journée avec indicateurs.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10.xml><?xml version="1.0" encoding="utf-8"?>
<worksheet xmlns="http://schemas.openxmlformats.org/spreadsheetml/2006/main">
  <sheetPr>
    <tabColor rgb="001F4E79"/>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J Résultats : Résultats et arrivées de la journée.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11.xml><?xml version="1.0" encoding="utf-8"?>
<worksheet xmlns="http://schemas.openxmlformats.org/spreadsheetml/2006/main">
  <sheetPr>
    <tabColor rgb="001F4E79"/>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J Rapports : Rapports PMU de la journée.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12.xml><?xml version="1.0" encoding="utf-8"?>
<worksheet xmlns="http://schemas.openxmlformats.org/spreadsheetml/2006/main">
  <sheetPr>
    <tabColor rgb="001F4E79"/>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J Stats premium : Statistiques premium sur la période.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13.xml><?xml version="1.0" encoding="utf-8"?>
<worksheet xmlns="http://schemas.openxmlformats.org/spreadsheetml/2006/main">
  <sheetPr>
    <tabColor rgb="001F4E79"/>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J Tops : Classement du jour par indicateur.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14.xml><?xml version="1.0" encoding="utf-8"?>
<worksheet xmlns="http://schemas.openxmlformats.org/spreadsheetml/2006/main">
  <sheetPr>
    <tabColor rgb="001F4E79"/>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J Value bets : Value bets du jour.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15.xml><?xml version="1.0" encoding="utf-8"?>
<worksheet xmlns="http://schemas.openxmlformats.org/spreadsheetml/2006/main">
  <sheetPr>
    <tabColor rgb="001F4E79"/>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J Écurie BZH : Écuries hors habitude de la journée.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16.xml><?xml version="1.0" encoding="utf-8"?>
<worksheet xmlns="http://schemas.openxmlformats.org/spreadsheetml/2006/main">
  <sheetPr>
    <tabColor rgb="002E75B6"/>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P Programme : Programme sur la période.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17.xml><?xml version="1.0" encoding="utf-8"?>
<worksheet xmlns="http://schemas.openxmlformats.org/spreadsheetml/2006/main">
  <sheetPr>
    <tabColor rgb="002E75B6"/>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P Partants : Partants sur la période.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18.xml><?xml version="1.0" encoding="utf-8"?>
<worksheet xmlns="http://schemas.openxmlformats.org/spreadsheetml/2006/main">
  <sheetPr>
    <tabColor rgb="002E75B6"/>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P Résultats : Résultats sur la période.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19.xml><?xml version="1.0" encoding="utf-8"?>
<worksheet xmlns="http://schemas.openxmlformats.org/spreadsheetml/2006/main">
  <sheetPr>
    <tabColor rgb="002E75B6"/>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P Rapports : Rapports sur la période.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20.xml><?xml version="1.0" encoding="utf-8"?>
<worksheet xmlns="http://schemas.openxmlformats.org/spreadsheetml/2006/main">
  <sheetPr>
    <tabColor rgb="00548235"/>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C Partants : Partants d'une course.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21.xml><?xml version="1.0" encoding="utf-8"?>
<worksheet xmlns="http://schemas.openxmlformats.org/spreadsheetml/2006/main">
  <sheetPr>
    <tabColor rgb="00548235"/>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C Indicateurs : Indicateurs avancés d'une course.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22.xml><?xml version="1.0" encoding="utf-8"?>
<worksheet xmlns="http://schemas.openxmlformats.org/spreadsheetml/2006/main">
  <sheetPr>
    <tabColor rgb="00548235"/>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C Cotes : Cotes en direct d'une course.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23.xml><?xml version="1.0" encoding="utf-8"?>
<worksheet xmlns="http://schemas.openxmlformats.org/spreadsheetml/2006/main">
  <sheetPr>
    <tabColor rgb="00548235"/>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C Cotes historique : Historique des cotes d'une course.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24.xml><?xml version="1.0" encoding="utf-8"?>
<worksheet xmlns="http://schemas.openxmlformats.org/spreadsheetml/2006/main">
  <sheetPr>
    <tabColor rgb="00548235"/>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C Mouvements : Mouvements de cotes d'une course.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25.xml><?xml version="1.0" encoding="utf-8"?>
<worksheet xmlns="http://schemas.openxmlformats.org/spreadsheetml/2006/main">
  <sheetPr>
    <tabColor rgb="00548235"/>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C Rapports : Rapports d'une course.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26.xml><?xml version="1.0" encoding="utf-8"?>
<worksheet xmlns="http://schemas.openxmlformats.org/spreadsheetml/2006/main">
  <sheetPr>
    <tabColor rgb="00548235"/>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C Arrivée : Arrivée d'une course (journée en cours).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27.xml><?xml version="1.0" encoding="utf-8"?>
<worksheet xmlns="http://schemas.openxmlformats.org/spreadsheetml/2006/main">
  <sheetPr>
    <tabColor rgb="00548235"/>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C Analyse : Analyse et classement d'une course.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28.xml><?xml version="1.0" encoding="utf-8"?>
<worksheet xmlns="http://schemas.openxmlformats.org/spreadsheetml/2006/main">
  <sheetPr>
    <tabColor rgb="00548235"/>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C Écarts : Écarts d'une course.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29.xml><?xml version="1.0" encoding="utf-8"?>
<worksheet xmlns="http://schemas.openxmlformats.org/spreadsheetml/2006/main">
  <sheetPr>
    <tabColor rgb="00548235"/>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C Renifleur : Renifleur d'une course.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30.xml><?xml version="1.0" encoding="utf-8"?>
<worksheet xmlns="http://schemas.openxmlformats.org/spreadsheetml/2006/main">
  <sheetPr>
    <tabColor rgb="00548235"/>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C Dossier : Dossier complet d'une course.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31.xml><?xml version="1.0" encoding="utf-8"?>
<worksheet xmlns="http://schemas.openxmlformats.org/spreadsheetml/2006/main">
  <sheetPr>
    <tabColor rgb="00548235"/>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C Stats premium : Courses de référence d'une course.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32.xml><?xml version="1.0" encoding="utf-8"?>
<worksheet xmlns="http://schemas.openxmlformats.org/spreadsheetml/2006/main">
  <sheetPr>
    <tabColor rgb="00C55A11"/>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H Recherche : Recherche d'un cheval.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33.xml><?xml version="1.0" encoding="utf-8"?>
<worksheet xmlns="http://schemas.openxmlformats.org/spreadsheetml/2006/main">
  <sheetPr>
    <tabColor rgb="00C55A11"/>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H Historique : Historique des sorties d'un cheval.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34.xml><?xml version="1.0" encoding="utf-8"?>
<worksheet xmlns="http://schemas.openxmlformats.org/spreadsheetml/2006/main">
  <sheetPr>
    <tabColor rgb="00C55A11"/>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H Stats : Statistiques d'un cheval.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35.xml><?xml version="1.0" encoding="utf-8"?>
<worksheet xmlns="http://schemas.openxmlformats.org/spreadsheetml/2006/main">
  <sheetPr>
    <tabColor rgb="00C55A11"/>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H Lectures : Lectures du jour d'un cheval.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36.xml><?xml version="1.0" encoding="utf-8"?>
<worksheet xmlns="http://schemas.openxmlformats.org/spreadsheetml/2006/main">
  <sheetPr>
    <tabColor rgb="00C55A11"/>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H Renifleur : Notes du Renifleur sur un cheval.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37.xml><?xml version="1.0" encoding="utf-8"?>
<worksheet xmlns="http://schemas.openxmlformats.org/spreadsheetml/2006/main">
  <sheetPr>
    <tabColor rgb="007030A0"/>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N Recherche : Recherche d'une personne.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38.xml><?xml version="1.0" encoding="utf-8"?>
<worksheet xmlns="http://schemas.openxmlformats.org/spreadsheetml/2006/main">
  <sheetPr>
    <tabColor rgb="007030A0"/>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N Stats : Statistiques d'une personne.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39.xml><?xml version="1.0" encoding="utf-8"?>
<worksheet xmlns="http://schemas.openxmlformats.org/spreadsheetml/2006/main">
  <sheetPr>
    <tabColor rgb="00595959"/>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R Compte : Votre compte et l'état de la base.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40.xml><?xml version="1.0" encoding="utf-8"?>
<worksheet xmlns="http://schemas.openxmlformats.org/spreadsheetml/2006/main">
  <sheetPr>
    <tabColor rgb="00595959"/>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R Schéma : Dictionnaire des colonnes.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41.xml><?xml version="1.0" encoding="utf-8"?>
<worksheet xmlns="http://schemas.openxmlformats.org/spreadsheetml/2006/main">
  <sheetPr>
    <tabColor rgb="00595959"/>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R Exports : Exports mensuels.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42.xml><?xml version="1.0" encoding="utf-8"?>
<worksheet xmlns="http://schemas.openxmlformats.org/spreadsheetml/2006/main">
  <sheetPr>
    <tabColor rgb="00595959"/>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R Méthodes : Méthodes enregistrées.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43.xml><?xml version="1.0" encoding="utf-8"?>
<worksheet xmlns="http://schemas.openxmlformats.org/spreadsheetml/2006/main">
  <sheetPr>
    <tabColor rgb="00595959"/>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R Performances : Performances des pronostics.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44.xml><?xml version="1.0" encoding="utf-8"?>
<worksheet xmlns="http://schemas.openxmlformats.org/spreadsheetml/2006/main">
  <sheetPr>
    <tabColor rgb="00595959"/>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4" t="inlineStr">
        <is>
          <t>info</t>
        </is>
      </c>
    </row>
    <row r="2">
      <c r="A2" s="6" t="inlineStr">
        <is>
          <t>R Chat BZH : Question à ChatBZH. Actualisez cette feuille (Données &gt; Actualiser) pour charger les données ; la feuille Catalogue décrit les colonnes et les réglages lus.</t>
        </is>
      </c>
    </row>
  </sheetData>
  <pageMargins left="0.75" right="0.75" top="1" bottom="1" header="0.5" footer="0.5"/>
  <tableParts count="1">
    <tablePart xmlns:r="http://schemas.openxmlformats.org/officeDocument/2006/relationships" r:id="rId1"/>
  </tableParts>
</worksheet>
</file>

<file path=xl/worksheets/sheet45.xml><?xml version="1.0" encoding="utf-8"?>
<worksheet xmlns="http://schemas.openxmlformats.org/spreadsheetml/2006/main">
  <sheetPr>
    <tabColor rgb="00595959"/>
    <outlinePr summaryBelow="1" summaryRight="1"/>
    <pageSetUpPr/>
  </sheetPr>
  <dimension ref="A1:I204"/>
  <sheetViews>
    <sheetView showGridLines="0" workbookViewId="0">
      <pane ySplit="4" topLeftCell="A5" activePane="bottomLeft" state="frozen"/>
      <selection pane="bottomLeft" activeCell="A1" sqref="A1"/>
    </sheetView>
  </sheetViews>
  <sheetFormatPr baseColWidth="8" defaultRowHeight="15"/>
  <cols>
    <col width="12" customWidth="1" min="1" max="1"/>
    <col width="10" customWidth="1" min="2" max="2"/>
    <col width="18" customWidth="1" min="3" max="3"/>
    <col width="30" customWidth="1" min="4" max="4"/>
    <col width="12" customWidth="1" min="5" max="5"/>
    <col width="9" customWidth="1" min="6" max="6"/>
    <col width="15" customWidth="1" min="7" max="7"/>
    <col width="17" customWidth="1" min="8" max="8"/>
    <col width="13" customWidth="1" min="9" max="9"/>
  </cols>
  <sheetData>
    <row r="1">
      <c r="A1" s="1" t="inlineStr">
        <is>
          <t>Suivi de bankroll : journal personnel de mises</t>
        </is>
      </c>
    </row>
    <row r="2">
      <c r="A2" s="2" t="inlineStr">
        <is>
          <t>Journal que vous tenez vous-même : saisissez chaque pari dans les colonnes A à G (cellules claires), les colonnes H et I se calculent. Il n'anticipe aucun gain. La ligne 5 est un exemple à remplacer.</t>
        </is>
      </c>
    </row>
    <row r="3">
      <c r="A3" s="22" t="inlineStr">
        <is>
          <t>Solde de départ (EUR)</t>
        </is>
      </c>
      <c r="B3" s="23" t="n">
        <v>100</v>
      </c>
    </row>
    <row r="4">
      <c r="A4" s="3" t="inlineStr">
        <is>
          <t>Date</t>
        </is>
      </c>
      <c r="B4" s="3" t="inlineStr">
        <is>
          <t>Course</t>
        </is>
      </c>
      <c r="C4" s="3" t="inlineStr">
        <is>
          <t>Type de pari</t>
        </is>
      </c>
      <c r="D4" s="3" t="inlineStr">
        <is>
          <t>Sélection</t>
        </is>
      </c>
      <c r="E4" s="3" t="inlineStr">
        <is>
          <t>Mise (EUR)</t>
        </is>
      </c>
      <c r="F4" s="3" t="inlineStr">
        <is>
          <t>Cote</t>
        </is>
      </c>
      <c r="G4" s="3" t="inlineStr">
        <is>
          <t>Gain brut (EUR)</t>
        </is>
      </c>
      <c r="H4" s="3" t="inlineStr">
        <is>
          <t>Résultat net (EUR)</t>
        </is>
      </c>
      <c r="I4" s="3" t="inlineStr">
        <is>
          <t>Solde (EUR)</t>
        </is>
      </c>
    </row>
    <row r="5">
      <c r="A5" s="24" t="n">
        <v>46314</v>
      </c>
      <c r="B5" s="25" t="inlineStr">
        <is>
          <t>R1C1</t>
        </is>
      </c>
      <c r="C5" s="25" t="inlineStr">
        <is>
          <t>Simple placé</t>
        </is>
      </c>
      <c r="D5" s="25" t="inlineStr">
        <is>
          <t>Exemple à remplacer</t>
        </is>
      </c>
      <c r="E5" s="23" t="n">
        <v>5</v>
      </c>
      <c r="F5" s="23" t="n">
        <v>3.2</v>
      </c>
      <c r="G5" s="23" t="n">
        <v>8</v>
      </c>
      <c r="H5" s="26">
        <f>IF($E5="","",$G5-$E5)</f>
        <v/>
      </c>
      <c r="I5" s="26">
        <f>IF($E5="","",SoldeDepart+SUM($H$5:$H5))</f>
        <v/>
      </c>
    </row>
    <row r="6">
      <c r="A6" s="24" t="n"/>
      <c r="B6" s="25" t="n"/>
      <c r="C6" s="25" t="n"/>
      <c r="D6" s="25" t="n"/>
      <c r="E6" s="23" t="n"/>
      <c r="F6" s="23" t="n"/>
      <c r="G6" s="23" t="n"/>
      <c r="H6" s="26">
        <f>IF($E6="","",$G6-$E6)</f>
        <v/>
      </c>
      <c r="I6" s="26">
        <f>IF($E6="","",SoldeDepart+SUM($H$5:$H6))</f>
        <v/>
      </c>
    </row>
    <row r="7">
      <c r="A7" s="24" t="n"/>
      <c r="B7" s="25" t="n"/>
      <c r="C7" s="25" t="n"/>
      <c r="D7" s="25" t="n"/>
      <c r="E7" s="23" t="n"/>
      <c r="F7" s="23" t="n"/>
      <c r="G7" s="23" t="n"/>
      <c r="H7" s="26">
        <f>IF($E7="","",$G7-$E7)</f>
        <v/>
      </c>
      <c r="I7" s="26">
        <f>IF($E7="","",SoldeDepart+SUM($H$5:$H7))</f>
        <v/>
      </c>
    </row>
    <row r="8">
      <c r="A8" s="24" t="n"/>
      <c r="B8" s="25" t="n"/>
      <c r="C8" s="25" t="n"/>
      <c r="D8" s="25" t="n"/>
      <c r="E8" s="23" t="n"/>
      <c r="F8" s="23" t="n"/>
      <c r="G8" s="23" t="n"/>
      <c r="H8" s="26">
        <f>IF($E8="","",$G8-$E8)</f>
        <v/>
      </c>
      <c r="I8" s="26">
        <f>IF($E8="","",SoldeDepart+SUM($H$5:$H8))</f>
        <v/>
      </c>
    </row>
    <row r="9">
      <c r="A9" s="24" t="n"/>
      <c r="B9" s="25" t="n"/>
      <c r="C9" s="25" t="n"/>
      <c r="D9" s="25" t="n"/>
      <c r="E9" s="23" t="n"/>
      <c r="F9" s="23" t="n"/>
      <c r="G9" s="23" t="n"/>
      <c r="H9" s="26">
        <f>IF($E9="","",$G9-$E9)</f>
        <v/>
      </c>
      <c r="I9" s="26">
        <f>IF($E9="","",SoldeDepart+SUM($H$5:$H9))</f>
        <v/>
      </c>
    </row>
    <row r="10">
      <c r="A10" s="24" t="n"/>
      <c r="B10" s="25" t="n"/>
      <c r="C10" s="25" t="n"/>
      <c r="D10" s="25" t="n"/>
      <c r="E10" s="23" t="n"/>
      <c r="F10" s="23" t="n"/>
      <c r="G10" s="23" t="n"/>
      <c r="H10" s="26">
        <f>IF($E10="","",$G10-$E10)</f>
        <v/>
      </c>
      <c r="I10" s="26">
        <f>IF($E10="","",SoldeDepart+SUM($H$5:$H10))</f>
        <v/>
      </c>
    </row>
    <row r="11">
      <c r="A11" s="24" t="n"/>
      <c r="B11" s="25" t="n"/>
      <c r="C11" s="25" t="n"/>
      <c r="D11" s="25" t="n"/>
      <c r="E11" s="23" t="n"/>
      <c r="F11" s="23" t="n"/>
      <c r="G11" s="23" t="n"/>
      <c r="H11" s="26">
        <f>IF($E11="","",$G11-$E11)</f>
        <v/>
      </c>
      <c r="I11" s="26">
        <f>IF($E11="","",SoldeDepart+SUM($H$5:$H11))</f>
        <v/>
      </c>
    </row>
    <row r="12">
      <c r="A12" s="24" t="n"/>
      <c r="B12" s="25" t="n"/>
      <c r="C12" s="25" t="n"/>
      <c r="D12" s="25" t="n"/>
      <c r="E12" s="23" t="n"/>
      <c r="F12" s="23" t="n"/>
      <c r="G12" s="23" t="n"/>
      <c r="H12" s="26">
        <f>IF($E12="","",$G12-$E12)</f>
        <v/>
      </c>
      <c r="I12" s="26">
        <f>IF($E12="","",SoldeDepart+SUM($H$5:$H12))</f>
        <v/>
      </c>
    </row>
    <row r="13">
      <c r="A13" s="24" t="n"/>
      <c r="B13" s="25" t="n"/>
      <c r="C13" s="25" t="n"/>
      <c r="D13" s="25" t="n"/>
      <c r="E13" s="23" t="n"/>
      <c r="F13" s="23" t="n"/>
      <c r="G13" s="23" t="n"/>
      <c r="H13" s="26">
        <f>IF($E13="","",$G13-$E13)</f>
        <v/>
      </c>
      <c r="I13" s="26">
        <f>IF($E13="","",SoldeDepart+SUM($H$5:$H13))</f>
        <v/>
      </c>
    </row>
    <row r="14">
      <c r="A14" s="24" t="n"/>
      <c r="B14" s="25" t="n"/>
      <c r="C14" s="25" t="n"/>
      <c r="D14" s="25" t="n"/>
      <c r="E14" s="23" t="n"/>
      <c r="F14" s="23" t="n"/>
      <c r="G14" s="23" t="n"/>
      <c r="H14" s="26">
        <f>IF($E14="","",$G14-$E14)</f>
        <v/>
      </c>
      <c r="I14" s="26">
        <f>IF($E14="","",SoldeDepart+SUM($H$5:$H14))</f>
        <v/>
      </c>
    </row>
    <row r="15">
      <c r="A15" s="24" t="n"/>
      <c r="B15" s="25" t="n"/>
      <c r="C15" s="25" t="n"/>
      <c r="D15" s="25" t="n"/>
      <c r="E15" s="23" t="n"/>
      <c r="F15" s="23" t="n"/>
      <c r="G15" s="23" t="n"/>
      <c r="H15" s="26">
        <f>IF($E15="","",$G15-$E15)</f>
        <v/>
      </c>
      <c r="I15" s="26">
        <f>IF($E15="","",SoldeDepart+SUM($H$5:$H15))</f>
        <v/>
      </c>
    </row>
    <row r="16">
      <c r="A16" s="24" t="n"/>
      <c r="B16" s="25" t="n"/>
      <c r="C16" s="25" t="n"/>
      <c r="D16" s="25" t="n"/>
      <c r="E16" s="23" t="n"/>
      <c r="F16" s="23" t="n"/>
      <c r="G16" s="23" t="n"/>
      <c r="H16" s="26">
        <f>IF($E16="","",$G16-$E16)</f>
        <v/>
      </c>
      <c r="I16" s="26">
        <f>IF($E16="","",SoldeDepart+SUM($H$5:$H16))</f>
        <v/>
      </c>
    </row>
    <row r="17">
      <c r="A17" s="24" t="n"/>
      <c r="B17" s="25" t="n"/>
      <c r="C17" s="25" t="n"/>
      <c r="D17" s="25" t="n"/>
      <c r="E17" s="23" t="n"/>
      <c r="F17" s="23" t="n"/>
      <c r="G17" s="23" t="n"/>
      <c r="H17" s="26">
        <f>IF($E17="","",$G17-$E17)</f>
        <v/>
      </c>
      <c r="I17" s="26">
        <f>IF($E17="","",SoldeDepart+SUM($H$5:$H17))</f>
        <v/>
      </c>
    </row>
    <row r="18">
      <c r="A18" s="24" t="n"/>
      <c r="B18" s="25" t="n"/>
      <c r="C18" s="25" t="n"/>
      <c r="D18" s="25" t="n"/>
      <c r="E18" s="23" t="n"/>
      <c r="F18" s="23" t="n"/>
      <c r="G18" s="23" t="n"/>
      <c r="H18" s="26">
        <f>IF($E18="","",$G18-$E18)</f>
        <v/>
      </c>
      <c r="I18" s="26">
        <f>IF($E18="","",SoldeDepart+SUM($H$5:$H18))</f>
        <v/>
      </c>
    </row>
    <row r="19">
      <c r="A19" s="24" t="n"/>
      <c r="B19" s="25" t="n"/>
      <c r="C19" s="25" t="n"/>
      <c r="D19" s="25" t="n"/>
      <c r="E19" s="23" t="n"/>
      <c r="F19" s="23" t="n"/>
      <c r="G19" s="23" t="n"/>
      <c r="H19" s="26">
        <f>IF($E19="","",$G19-$E19)</f>
        <v/>
      </c>
      <c r="I19" s="26">
        <f>IF($E19="","",SoldeDepart+SUM($H$5:$H19))</f>
        <v/>
      </c>
    </row>
    <row r="20">
      <c r="A20" s="24" t="n"/>
      <c r="B20" s="25" t="n"/>
      <c r="C20" s="25" t="n"/>
      <c r="D20" s="25" t="n"/>
      <c r="E20" s="23" t="n"/>
      <c r="F20" s="23" t="n"/>
      <c r="G20" s="23" t="n"/>
      <c r="H20" s="26">
        <f>IF($E20="","",$G20-$E20)</f>
        <v/>
      </c>
      <c r="I20" s="26">
        <f>IF($E20="","",SoldeDepart+SUM($H$5:$H20))</f>
        <v/>
      </c>
    </row>
    <row r="21">
      <c r="A21" s="24" t="n"/>
      <c r="B21" s="25" t="n"/>
      <c r="C21" s="25" t="n"/>
      <c r="D21" s="25" t="n"/>
      <c r="E21" s="23" t="n"/>
      <c r="F21" s="23" t="n"/>
      <c r="G21" s="23" t="n"/>
      <c r="H21" s="26">
        <f>IF($E21="","",$G21-$E21)</f>
        <v/>
      </c>
      <c r="I21" s="26">
        <f>IF($E21="","",SoldeDepart+SUM($H$5:$H21))</f>
        <v/>
      </c>
    </row>
    <row r="22">
      <c r="A22" s="24" t="n"/>
      <c r="B22" s="25" t="n"/>
      <c r="C22" s="25" t="n"/>
      <c r="D22" s="25" t="n"/>
      <c r="E22" s="23" t="n"/>
      <c r="F22" s="23" t="n"/>
      <c r="G22" s="23" t="n"/>
      <c r="H22" s="26">
        <f>IF($E22="","",$G22-$E22)</f>
        <v/>
      </c>
      <c r="I22" s="26">
        <f>IF($E22="","",SoldeDepart+SUM($H$5:$H22))</f>
        <v/>
      </c>
    </row>
    <row r="23">
      <c r="A23" s="24" t="n"/>
      <c r="B23" s="25" t="n"/>
      <c r="C23" s="25" t="n"/>
      <c r="D23" s="25" t="n"/>
      <c r="E23" s="23" t="n"/>
      <c r="F23" s="23" t="n"/>
      <c r="G23" s="23" t="n"/>
      <c r="H23" s="26">
        <f>IF($E23="","",$G23-$E23)</f>
        <v/>
      </c>
      <c r="I23" s="26">
        <f>IF($E23="","",SoldeDepart+SUM($H$5:$H23))</f>
        <v/>
      </c>
    </row>
    <row r="24">
      <c r="A24" s="24" t="n"/>
      <c r="B24" s="25" t="n"/>
      <c r="C24" s="25" t="n"/>
      <c r="D24" s="25" t="n"/>
      <c r="E24" s="23" t="n"/>
      <c r="F24" s="23" t="n"/>
      <c r="G24" s="23" t="n"/>
      <c r="H24" s="26">
        <f>IF($E24="","",$G24-$E24)</f>
        <v/>
      </c>
      <c r="I24" s="26">
        <f>IF($E24="","",SoldeDepart+SUM($H$5:$H24))</f>
        <v/>
      </c>
    </row>
    <row r="25">
      <c r="A25" s="24" t="n"/>
      <c r="B25" s="25" t="n"/>
      <c r="C25" s="25" t="n"/>
      <c r="D25" s="25" t="n"/>
      <c r="E25" s="23" t="n"/>
      <c r="F25" s="23" t="n"/>
      <c r="G25" s="23" t="n"/>
      <c r="H25" s="26">
        <f>IF($E25="","",$G25-$E25)</f>
        <v/>
      </c>
      <c r="I25" s="26">
        <f>IF($E25="","",SoldeDepart+SUM($H$5:$H25))</f>
        <v/>
      </c>
    </row>
    <row r="26">
      <c r="A26" s="24" t="n"/>
      <c r="B26" s="25" t="n"/>
      <c r="C26" s="25" t="n"/>
      <c r="D26" s="25" t="n"/>
      <c r="E26" s="23" t="n"/>
      <c r="F26" s="23" t="n"/>
      <c r="G26" s="23" t="n"/>
      <c r="H26" s="26">
        <f>IF($E26="","",$G26-$E26)</f>
        <v/>
      </c>
      <c r="I26" s="26">
        <f>IF($E26="","",SoldeDepart+SUM($H$5:$H26))</f>
        <v/>
      </c>
    </row>
    <row r="27">
      <c r="A27" s="24" t="n"/>
      <c r="B27" s="25" t="n"/>
      <c r="C27" s="25" t="n"/>
      <c r="D27" s="25" t="n"/>
      <c r="E27" s="23" t="n"/>
      <c r="F27" s="23" t="n"/>
      <c r="G27" s="23" t="n"/>
      <c r="H27" s="26">
        <f>IF($E27="","",$G27-$E27)</f>
        <v/>
      </c>
      <c r="I27" s="26">
        <f>IF($E27="","",SoldeDepart+SUM($H$5:$H27))</f>
        <v/>
      </c>
    </row>
    <row r="28">
      <c r="A28" s="24" t="n"/>
      <c r="B28" s="25" t="n"/>
      <c r="C28" s="25" t="n"/>
      <c r="D28" s="25" t="n"/>
      <c r="E28" s="23" t="n"/>
      <c r="F28" s="23" t="n"/>
      <c r="G28" s="23" t="n"/>
      <c r="H28" s="26">
        <f>IF($E28="","",$G28-$E28)</f>
        <v/>
      </c>
      <c r="I28" s="26">
        <f>IF($E28="","",SoldeDepart+SUM($H$5:$H28))</f>
        <v/>
      </c>
    </row>
    <row r="29">
      <c r="A29" s="24" t="n"/>
      <c r="B29" s="25" t="n"/>
      <c r="C29" s="25" t="n"/>
      <c r="D29" s="25" t="n"/>
      <c r="E29" s="23" t="n"/>
      <c r="F29" s="23" t="n"/>
      <c r="G29" s="23" t="n"/>
      <c r="H29" s="26">
        <f>IF($E29="","",$G29-$E29)</f>
        <v/>
      </c>
      <c r="I29" s="26">
        <f>IF($E29="","",SoldeDepart+SUM($H$5:$H29))</f>
        <v/>
      </c>
    </row>
    <row r="30">
      <c r="A30" s="24" t="n"/>
      <c r="B30" s="25" t="n"/>
      <c r="C30" s="25" t="n"/>
      <c r="D30" s="25" t="n"/>
      <c r="E30" s="23" t="n"/>
      <c r="F30" s="23" t="n"/>
      <c r="G30" s="23" t="n"/>
      <c r="H30" s="26">
        <f>IF($E30="","",$G30-$E30)</f>
        <v/>
      </c>
      <c r="I30" s="26">
        <f>IF($E30="","",SoldeDepart+SUM($H$5:$H30))</f>
        <v/>
      </c>
    </row>
    <row r="31">
      <c r="A31" s="24" t="n"/>
      <c r="B31" s="25" t="n"/>
      <c r="C31" s="25" t="n"/>
      <c r="D31" s="25" t="n"/>
      <c r="E31" s="23" t="n"/>
      <c r="F31" s="23" t="n"/>
      <c r="G31" s="23" t="n"/>
      <c r="H31" s="26">
        <f>IF($E31="","",$G31-$E31)</f>
        <v/>
      </c>
      <c r="I31" s="26">
        <f>IF($E31="","",SoldeDepart+SUM($H$5:$H31))</f>
        <v/>
      </c>
    </row>
    <row r="32">
      <c r="A32" s="24" t="n"/>
      <c r="B32" s="25" t="n"/>
      <c r="C32" s="25" t="n"/>
      <c r="D32" s="25" t="n"/>
      <c r="E32" s="23" t="n"/>
      <c r="F32" s="23" t="n"/>
      <c r="G32" s="23" t="n"/>
      <c r="H32" s="26">
        <f>IF($E32="","",$G32-$E32)</f>
        <v/>
      </c>
      <c r="I32" s="26">
        <f>IF($E32="","",SoldeDepart+SUM($H$5:$H32))</f>
        <v/>
      </c>
    </row>
    <row r="33">
      <c r="A33" s="24" t="n"/>
      <c r="B33" s="25" t="n"/>
      <c r="C33" s="25" t="n"/>
      <c r="D33" s="25" t="n"/>
      <c r="E33" s="23" t="n"/>
      <c r="F33" s="23" t="n"/>
      <c r="G33" s="23" t="n"/>
      <c r="H33" s="26">
        <f>IF($E33="","",$G33-$E33)</f>
        <v/>
      </c>
      <c r="I33" s="26">
        <f>IF($E33="","",SoldeDepart+SUM($H$5:$H33))</f>
        <v/>
      </c>
    </row>
    <row r="34">
      <c r="A34" s="24" t="n"/>
      <c r="B34" s="25" t="n"/>
      <c r="C34" s="25" t="n"/>
      <c r="D34" s="25" t="n"/>
      <c r="E34" s="23" t="n"/>
      <c r="F34" s="23" t="n"/>
      <c r="G34" s="23" t="n"/>
      <c r="H34" s="26">
        <f>IF($E34="","",$G34-$E34)</f>
        <v/>
      </c>
      <c r="I34" s="26">
        <f>IF($E34="","",SoldeDepart+SUM($H$5:$H34))</f>
        <v/>
      </c>
    </row>
    <row r="35">
      <c r="A35" s="24" t="n"/>
      <c r="B35" s="25" t="n"/>
      <c r="C35" s="25" t="n"/>
      <c r="D35" s="25" t="n"/>
      <c r="E35" s="23" t="n"/>
      <c r="F35" s="23" t="n"/>
      <c r="G35" s="23" t="n"/>
      <c r="H35" s="26">
        <f>IF($E35="","",$G35-$E35)</f>
        <v/>
      </c>
      <c r="I35" s="26">
        <f>IF($E35="","",SoldeDepart+SUM($H$5:$H35))</f>
        <v/>
      </c>
    </row>
    <row r="36">
      <c r="A36" s="24" t="n"/>
      <c r="B36" s="25" t="n"/>
      <c r="C36" s="25" t="n"/>
      <c r="D36" s="25" t="n"/>
      <c r="E36" s="23" t="n"/>
      <c r="F36" s="23" t="n"/>
      <c r="G36" s="23" t="n"/>
      <c r="H36" s="26">
        <f>IF($E36="","",$G36-$E36)</f>
        <v/>
      </c>
      <c r="I36" s="26">
        <f>IF($E36="","",SoldeDepart+SUM($H$5:$H36))</f>
        <v/>
      </c>
    </row>
    <row r="37">
      <c r="A37" s="24" t="n"/>
      <c r="B37" s="25" t="n"/>
      <c r="C37" s="25" t="n"/>
      <c r="D37" s="25" t="n"/>
      <c r="E37" s="23" t="n"/>
      <c r="F37" s="23" t="n"/>
      <c r="G37" s="23" t="n"/>
      <c r="H37" s="26">
        <f>IF($E37="","",$G37-$E37)</f>
        <v/>
      </c>
      <c r="I37" s="26">
        <f>IF($E37="","",SoldeDepart+SUM($H$5:$H37))</f>
        <v/>
      </c>
    </row>
    <row r="38">
      <c r="A38" s="24" t="n"/>
      <c r="B38" s="25" t="n"/>
      <c r="C38" s="25" t="n"/>
      <c r="D38" s="25" t="n"/>
      <c r="E38" s="23" t="n"/>
      <c r="F38" s="23" t="n"/>
      <c r="G38" s="23" t="n"/>
      <c r="H38" s="26">
        <f>IF($E38="","",$G38-$E38)</f>
        <v/>
      </c>
      <c r="I38" s="26">
        <f>IF($E38="","",SoldeDepart+SUM($H$5:$H38))</f>
        <v/>
      </c>
    </row>
    <row r="39">
      <c r="A39" s="24" t="n"/>
      <c r="B39" s="25" t="n"/>
      <c r="C39" s="25" t="n"/>
      <c r="D39" s="25" t="n"/>
      <c r="E39" s="23" t="n"/>
      <c r="F39" s="23" t="n"/>
      <c r="G39" s="23" t="n"/>
      <c r="H39" s="26">
        <f>IF($E39="","",$G39-$E39)</f>
        <v/>
      </c>
      <c r="I39" s="26">
        <f>IF($E39="","",SoldeDepart+SUM($H$5:$H39))</f>
        <v/>
      </c>
    </row>
    <row r="40">
      <c r="A40" s="24" t="n"/>
      <c r="B40" s="25" t="n"/>
      <c r="C40" s="25" t="n"/>
      <c r="D40" s="25" t="n"/>
      <c r="E40" s="23" t="n"/>
      <c r="F40" s="23" t="n"/>
      <c r="G40" s="23" t="n"/>
      <c r="H40" s="26">
        <f>IF($E40="","",$G40-$E40)</f>
        <v/>
      </c>
      <c r="I40" s="26">
        <f>IF($E40="","",SoldeDepart+SUM($H$5:$H40))</f>
        <v/>
      </c>
    </row>
    <row r="41">
      <c r="A41" s="24" t="n"/>
      <c r="B41" s="25" t="n"/>
      <c r="C41" s="25" t="n"/>
      <c r="D41" s="25" t="n"/>
      <c r="E41" s="23" t="n"/>
      <c r="F41" s="23" t="n"/>
      <c r="G41" s="23" t="n"/>
      <c r="H41" s="26">
        <f>IF($E41="","",$G41-$E41)</f>
        <v/>
      </c>
      <c r="I41" s="26">
        <f>IF($E41="","",SoldeDepart+SUM($H$5:$H41))</f>
        <v/>
      </c>
    </row>
    <row r="42">
      <c r="A42" s="24" t="n"/>
      <c r="B42" s="25" t="n"/>
      <c r="C42" s="25" t="n"/>
      <c r="D42" s="25" t="n"/>
      <c r="E42" s="23" t="n"/>
      <c r="F42" s="23" t="n"/>
      <c r="G42" s="23" t="n"/>
      <c r="H42" s="26">
        <f>IF($E42="","",$G42-$E42)</f>
        <v/>
      </c>
      <c r="I42" s="26">
        <f>IF($E42="","",SoldeDepart+SUM($H$5:$H42))</f>
        <v/>
      </c>
    </row>
    <row r="43">
      <c r="A43" s="24" t="n"/>
      <c r="B43" s="25" t="n"/>
      <c r="C43" s="25" t="n"/>
      <c r="D43" s="25" t="n"/>
      <c r="E43" s="23" t="n"/>
      <c r="F43" s="23" t="n"/>
      <c r="G43" s="23" t="n"/>
      <c r="H43" s="26">
        <f>IF($E43="","",$G43-$E43)</f>
        <v/>
      </c>
      <c r="I43" s="26">
        <f>IF($E43="","",SoldeDepart+SUM($H$5:$H43))</f>
        <v/>
      </c>
    </row>
    <row r="44">
      <c r="A44" s="24" t="n"/>
      <c r="B44" s="25" t="n"/>
      <c r="C44" s="25" t="n"/>
      <c r="D44" s="25" t="n"/>
      <c r="E44" s="23" t="n"/>
      <c r="F44" s="23" t="n"/>
      <c r="G44" s="23" t="n"/>
      <c r="H44" s="26">
        <f>IF($E44="","",$G44-$E44)</f>
        <v/>
      </c>
      <c r="I44" s="26">
        <f>IF($E44="","",SoldeDepart+SUM($H$5:$H44))</f>
        <v/>
      </c>
    </row>
    <row r="45">
      <c r="A45" s="24" t="n"/>
      <c r="B45" s="25" t="n"/>
      <c r="C45" s="25" t="n"/>
      <c r="D45" s="25" t="n"/>
      <c r="E45" s="23" t="n"/>
      <c r="F45" s="23" t="n"/>
      <c r="G45" s="23" t="n"/>
      <c r="H45" s="26">
        <f>IF($E45="","",$G45-$E45)</f>
        <v/>
      </c>
      <c r="I45" s="26">
        <f>IF($E45="","",SoldeDepart+SUM($H$5:$H45))</f>
        <v/>
      </c>
    </row>
    <row r="46">
      <c r="A46" s="24" t="n"/>
      <c r="B46" s="25" t="n"/>
      <c r="C46" s="25" t="n"/>
      <c r="D46" s="25" t="n"/>
      <c r="E46" s="23" t="n"/>
      <c r="F46" s="23" t="n"/>
      <c r="G46" s="23" t="n"/>
      <c r="H46" s="26">
        <f>IF($E46="","",$G46-$E46)</f>
        <v/>
      </c>
      <c r="I46" s="26">
        <f>IF($E46="","",SoldeDepart+SUM($H$5:$H46))</f>
        <v/>
      </c>
    </row>
    <row r="47">
      <c r="A47" s="24" t="n"/>
      <c r="B47" s="25" t="n"/>
      <c r="C47" s="25" t="n"/>
      <c r="D47" s="25" t="n"/>
      <c r="E47" s="23" t="n"/>
      <c r="F47" s="23" t="n"/>
      <c r="G47" s="23" t="n"/>
      <c r="H47" s="26">
        <f>IF($E47="","",$G47-$E47)</f>
        <v/>
      </c>
      <c r="I47" s="26">
        <f>IF($E47="","",SoldeDepart+SUM($H$5:$H47))</f>
        <v/>
      </c>
    </row>
    <row r="48">
      <c r="A48" s="24" t="n"/>
      <c r="B48" s="25" t="n"/>
      <c r="C48" s="25" t="n"/>
      <c r="D48" s="25" t="n"/>
      <c r="E48" s="23" t="n"/>
      <c r="F48" s="23" t="n"/>
      <c r="G48" s="23" t="n"/>
      <c r="H48" s="26">
        <f>IF($E48="","",$G48-$E48)</f>
        <v/>
      </c>
      <c r="I48" s="26">
        <f>IF($E48="","",SoldeDepart+SUM($H$5:$H48))</f>
        <v/>
      </c>
    </row>
    <row r="49">
      <c r="A49" s="24" t="n"/>
      <c r="B49" s="25" t="n"/>
      <c r="C49" s="25" t="n"/>
      <c r="D49" s="25" t="n"/>
      <c r="E49" s="23" t="n"/>
      <c r="F49" s="23" t="n"/>
      <c r="G49" s="23" t="n"/>
      <c r="H49" s="26">
        <f>IF($E49="","",$G49-$E49)</f>
        <v/>
      </c>
      <c r="I49" s="26">
        <f>IF($E49="","",SoldeDepart+SUM($H$5:$H49))</f>
        <v/>
      </c>
    </row>
    <row r="50">
      <c r="A50" s="24" t="n"/>
      <c r="B50" s="25" t="n"/>
      <c r="C50" s="25" t="n"/>
      <c r="D50" s="25" t="n"/>
      <c r="E50" s="23" t="n"/>
      <c r="F50" s="23" t="n"/>
      <c r="G50" s="23" t="n"/>
      <c r="H50" s="26">
        <f>IF($E50="","",$G50-$E50)</f>
        <v/>
      </c>
      <c r="I50" s="26">
        <f>IF($E50="","",SoldeDepart+SUM($H$5:$H50))</f>
        <v/>
      </c>
    </row>
    <row r="51">
      <c r="A51" s="24" t="n"/>
      <c r="B51" s="25" t="n"/>
      <c r="C51" s="25" t="n"/>
      <c r="D51" s="25" t="n"/>
      <c r="E51" s="23" t="n"/>
      <c r="F51" s="23" t="n"/>
      <c r="G51" s="23" t="n"/>
      <c r="H51" s="26">
        <f>IF($E51="","",$G51-$E51)</f>
        <v/>
      </c>
      <c r="I51" s="26">
        <f>IF($E51="","",SoldeDepart+SUM($H$5:$H51))</f>
        <v/>
      </c>
    </row>
    <row r="52">
      <c r="A52" s="24" t="n"/>
      <c r="B52" s="25" t="n"/>
      <c r="C52" s="25" t="n"/>
      <c r="D52" s="25" t="n"/>
      <c r="E52" s="23" t="n"/>
      <c r="F52" s="23" t="n"/>
      <c r="G52" s="23" t="n"/>
      <c r="H52" s="26">
        <f>IF($E52="","",$G52-$E52)</f>
        <v/>
      </c>
      <c r="I52" s="26">
        <f>IF($E52="","",SoldeDepart+SUM($H$5:$H52))</f>
        <v/>
      </c>
    </row>
    <row r="53">
      <c r="A53" s="24" t="n"/>
      <c r="B53" s="25" t="n"/>
      <c r="C53" s="25" t="n"/>
      <c r="D53" s="25" t="n"/>
      <c r="E53" s="23" t="n"/>
      <c r="F53" s="23" t="n"/>
      <c r="G53" s="23" t="n"/>
      <c r="H53" s="26">
        <f>IF($E53="","",$G53-$E53)</f>
        <v/>
      </c>
      <c r="I53" s="26">
        <f>IF($E53="","",SoldeDepart+SUM($H$5:$H53))</f>
        <v/>
      </c>
    </row>
    <row r="54">
      <c r="A54" s="24" t="n"/>
      <c r="B54" s="25" t="n"/>
      <c r="C54" s="25" t="n"/>
      <c r="D54" s="25" t="n"/>
      <c r="E54" s="23" t="n"/>
      <c r="F54" s="23" t="n"/>
      <c r="G54" s="23" t="n"/>
      <c r="H54" s="26">
        <f>IF($E54="","",$G54-$E54)</f>
        <v/>
      </c>
      <c r="I54" s="26">
        <f>IF($E54="","",SoldeDepart+SUM($H$5:$H54))</f>
        <v/>
      </c>
    </row>
    <row r="55">
      <c r="A55" s="24" t="n"/>
      <c r="B55" s="25" t="n"/>
      <c r="C55" s="25" t="n"/>
      <c r="D55" s="25" t="n"/>
      <c r="E55" s="23" t="n"/>
      <c r="F55" s="23" t="n"/>
      <c r="G55" s="23" t="n"/>
      <c r="H55" s="26">
        <f>IF($E55="","",$G55-$E55)</f>
        <v/>
      </c>
      <c r="I55" s="26">
        <f>IF($E55="","",SoldeDepart+SUM($H$5:$H55))</f>
        <v/>
      </c>
    </row>
    <row r="56">
      <c r="A56" s="24" t="n"/>
      <c r="B56" s="25" t="n"/>
      <c r="C56" s="25" t="n"/>
      <c r="D56" s="25" t="n"/>
      <c r="E56" s="23" t="n"/>
      <c r="F56" s="23" t="n"/>
      <c r="G56" s="23" t="n"/>
      <c r="H56" s="26">
        <f>IF($E56="","",$G56-$E56)</f>
        <v/>
      </c>
      <c r="I56" s="26">
        <f>IF($E56="","",SoldeDepart+SUM($H$5:$H56))</f>
        <v/>
      </c>
    </row>
    <row r="57">
      <c r="A57" s="24" t="n"/>
      <c r="B57" s="25" t="n"/>
      <c r="C57" s="25" t="n"/>
      <c r="D57" s="25" t="n"/>
      <c r="E57" s="23" t="n"/>
      <c r="F57" s="23" t="n"/>
      <c r="G57" s="23" t="n"/>
      <c r="H57" s="26">
        <f>IF($E57="","",$G57-$E57)</f>
        <v/>
      </c>
      <c r="I57" s="26">
        <f>IF($E57="","",SoldeDepart+SUM($H$5:$H57))</f>
        <v/>
      </c>
    </row>
    <row r="58">
      <c r="A58" s="24" t="n"/>
      <c r="B58" s="25" t="n"/>
      <c r="C58" s="25" t="n"/>
      <c r="D58" s="25" t="n"/>
      <c r="E58" s="23" t="n"/>
      <c r="F58" s="23" t="n"/>
      <c r="G58" s="23" t="n"/>
      <c r="H58" s="26">
        <f>IF($E58="","",$G58-$E58)</f>
        <v/>
      </c>
      <c r="I58" s="26">
        <f>IF($E58="","",SoldeDepart+SUM($H$5:$H58))</f>
        <v/>
      </c>
    </row>
    <row r="59">
      <c r="A59" s="24" t="n"/>
      <c r="B59" s="25" t="n"/>
      <c r="C59" s="25" t="n"/>
      <c r="D59" s="25" t="n"/>
      <c r="E59" s="23" t="n"/>
      <c r="F59" s="23" t="n"/>
      <c r="G59" s="23" t="n"/>
      <c r="H59" s="26">
        <f>IF($E59="","",$G59-$E59)</f>
        <v/>
      </c>
      <c r="I59" s="26">
        <f>IF($E59="","",SoldeDepart+SUM($H$5:$H59))</f>
        <v/>
      </c>
    </row>
    <row r="60">
      <c r="A60" s="24" t="n"/>
      <c r="B60" s="25" t="n"/>
      <c r="C60" s="25" t="n"/>
      <c r="D60" s="25" t="n"/>
      <c r="E60" s="23" t="n"/>
      <c r="F60" s="23" t="n"/>
      <c r="G60" s="23" t="n"/>
      <c r="H60" s="26">
        <f>IF($E60="","",$G60-$E60)</f>
        <v/>
      </c>
      <c r="I60" s="26">
        <f>IF($E60="","",SoldeDepart+SUM($H$5:$H60))</f>
        <v/>
      </c>
    </row>
    <row r="61">
      <c r="A61" s="24" t="n"/>
      <c r="B61" s="25" t="n"/>
      <c r="C61" s="25" t="n"/>
      <c r="D61" s="25" t="n"/>
      <c r="E61" s="23" t="n"/>
      <c r="F61" s="23" t="n"/>
      <c r="G61" s="23" t="n"/>
      <c r="H61" s="26">
        <f>IF($E61="","",$G61-$E61)</f>
        <v/>
      </c>
      <c r="I61" s="26">
        <f>IF($E61="","",SoldeDepart+SUM($H$5:$H61))</f>
        <v/>
      </c>
    </row>
    <row r="62">
      <c r="A62" s="24" t="n"/>
      <c r="B62" s="25" t="n"/>
      <c r="C62" s="25" t="n"/>
      <c r="D62" s="25" t="n"/>
      <c r="E62" s="23" t="n"/>
      <c r="F62" s="23" t="n"/>
      <c r="G62" s="23" t="n"/>
      <c r="H62" s="26">
        <f>IF($E62="","",$G62-$E62)</f>
        <v/>
      </c>
      <c r="I62" s="26">
        <f>IF($E62="","",SoldeDepart+SUM($H$5:$H62))</f>
        <v/>
      </c>
    </row>
    <row r="63">
      <c r="A63" s="24" t="n"/>
      <c r="B63" s="25" t="n"/>
      <c r="C63" s="25" t="n"/>
      <c r="D63" s="25" t="n"/>
      <c r="E63" s="23" t="n"/>
      <c r="F63" s="23" t="n"/>
      <c r="G63" s="23" t="n"/>
      <c r="H63" s="26">
        <f>IF($E63="","",$G63-$E63)</f>
        <v/>
      </c>
      <c r="I63" s="26">
        <f>IF($E63="","",SoldeDepart+SUM($H$5:$H63))</f>
        <v/>
      </c>
    </row>
    <row r="64">
      <c r="A64" s="24" t="n"/>
      <c r="B64" s="25" t="n"/>
      <c r="C64" s="25" t="n"/>
      <c r="D64" s="25" t="n"/>
      <c r="E64" s="23" t="n"/>
      <c r="F64" s="23" t="n"/>
      <c r="G64" s="23" t="n"/>
      <c r="H64" s="26">
        <f>IF($E64="","",$G64-$E64)</f>
        <v/>
      </c>
      <c r="I64" s="26">
        <f>IF($E64="","",SoldeDepart+SUM($H$5:$H64))</f>
        <v/>
      </c>
    </row>
    <row r="65">
      <c r="A65" s="24" t="n"/>
      <c r="B65" s="25" t="n"/>
      <c r="C65" s="25" t="n"/>
      <c r="D65" s="25" t="n"/>
      <c r="E65" s="23" t="n"/>
      <c r="F65" s="23" t="n"/>
      <c r="G65" s="23" t="n"/>
      <c r="H65" s="26">
        <f>IF($E65="","",$G65-$E65)</f>
        <v/>
      </c>
      <c r="I65" s="26">
        <f>IF($E65="","",SoldeDepart+SUM($H$5:$H65))</f>
        <v/>
      </c>
    </row>
    <row r="66">
      <c r="A66" s="24" t="n"/>
      <c r="B66" s="25" t="n"/>
      <c r="C66" s="25" t="n"/>
      <c r="D66" s="25" t="n"/>
      <c r="E66" s="23" t="n"/>
      <c r="F66" s="23" t="n"/>
      <c r="G66" s="23" t="n"/>
      <c r="H66" s="26">
        <f>IF($E66="","",$G66-$E66)</f>
        <v/>
      </c>
      <c r="I66" s="26">
        <f>IF($E66="","",SoldeDepart+SUM($H$5:$H66))</f>
        <v/>
      </c>
    </row>
    <row r="67">
      <c r="A67" s="24" t="n"/>
      <c r="B67" s="25" t="n"/>
      <c r="C67" s="25" t="n"/>
      <c r="D67" s="25" t="n"/>
      <c r="E67" s="23" t="n"/>
      <c r="F67" s="23" t="n"/>
      <c r="G67" s="23" t="n"/>
      <c r="H67" s="26">
        <f>IF($E67="","",$G67-$E67)</f>
        <v/>
      </c>
      <c r="I67" s="26">
        <f>IF($E67="","",SoldeDepart+SUM($H$5:$H67))</f>
        <v/>
      </c>
    </row>
    <row r="68">
      <c r="A68" s="24" t="n"/>
      <c r="B68" s="25" t="n"/>
      <c r="C68" s="25" t="n"/>
      <c r="D68" s="25" t="n"/>
      <c r="E68" s="23" t="n"/>
      <c r="F68" s="23" t="n"/>
      <c r="G68" s="23" t="n"/>
      <c r="H68" s="26">
        <f>IF($E68="","",$G68-$E68)</f>
        <v/>
      </c>
      <c r="I68" s="26">
        <f>IF($E68="","",SoldeDepart+SUM($H$5:$H68))</f>
        <v/>
      </c>
    </row>
    <row r="69">
      <c r="A69" s="24" t="n"/>
      <c r="B69" s="25" t="n"/>
      <c r="C69" s="25" t="n"/>
      <c r="D69" s="25" t="n"/>
      <c r="E69" s="23" t="n"/>
      <c r="F69" s="23" t="n"/>
      <c r="G69" s="23" t="n"/>
      <c r="H69" s="26">
        <f>IF($E69="","",$G69-$E69)</f>
        <v/>
      </c>
      <c r="I69" s="26">
        <f>IF($E69="","",SoldeDepart+SUM($H$5:$H69))</f>
        <v/>
      </c>
    </row>
    <row r="70">
      <c r="A70" s="24" t="n"/>
      <c r="B70" s="25" t="n"/>
      <c r="C70" s="25" t="n"/>
      <c r="D70" s="25" t="n"/>
      <c r="E70" s="23" t="n"/>
      <c r="F70" s="23" t="n"/>
      <c r="G70" s="23" t="n"/>
      <c r="H70" s="26">
        <f>IF($E70="","",$G70-$E70)</f>
        <v/>
      </c>
      <c r="I70" s="26">
        <f>IF($E70="","",SoldeDepart+SUM($H$5:$H70))</f>
        <v/>
      </c>
    </row>
    <row r="71">
      <c r="A71" s="24" t="n"/>
      <c r="B71" s="25" t="n"/>
      <c r="C71" s="25" t="n"/>
      <c r="D71" s="25" t="n"/>
      <c r="E71" s="23" t="n"/>
      <c r="F71" s="23" t="n"/>
      <c r="G71" s="23" t="n"/>
      <c r="H71" s="26">
        <f>IF($E71="","",$G71-$E71)</f>
        <v/>
      </c>
      <c r="I71" s="26">
        <f>IF($E71="","",SoldeDepart+SUM($H$5:$H71))</f>
        <v/>
      </c>
    </row>
    <row r="72">
      <c r="A72" s="24" t="n"/>
      <c r="B72" s="25" t="n"/>
      <c r="C72" s="25" t="n"/>
      <c r="D72" s="25" t="n"/>
      <c r="E72" s="23" t="n"/>
      <c r="F72" s="23" t="n"/>
      <c r="G72" s="23" t="n"/>
      <c r="H72" s="26">
        <f>IF($E72="","",$G72-$E72)</f>
        <v/>
      </c>
      <c r="I72" s="26">
        <f>IF($E72="","",SoldeDepart+SUM($H$5:$H72))</f>
        <v/>
      </c>
    </row>
    <row r="73">
      <c r="A73" s="24" t="n"/>
      <c r="B73" s="25" t="n"/>
      <c r="C73" s="25" t="n"/>
      <c r="D73" s="25" t="n"/>
      <c r="E73" s="23" t="n"/>
      <c r="F73" s="23" t="n"/>
      <c r="G73" s="23" t="n"/>
      <c r="H73" s="26">
        <f>IF($E73="","",$G73-$E73)</f>
        <v/>
      </c>
      <c r="I73" s="26">
        <f>IF($E73="","",SoldeDepart+SUM($H$5:$H73))</f>
        <v/>
      </c>
    </row>
    <row r="74">
      <c r="A74" s="24" t="n"/>
      <c r="B74" s="25" t="n"/>
      <c r="C74" s="25" t="n"/>
      <c r="D74" s="25" t="n"/>
      <c r="E74" s="23" t="n"/>
      <c r="F74" s="23" t="n"/>
      <c r="G74" s="23" t="n"/>
      <c r="H74" s="26">
        <f>IF($E74="","",$G74-$E74)</f>
        <v/>
      </c>
      <c r="I74" s="26">
        <f>IF($E74="","",SoldeDepart+SUM($H$5:$H74))</f>
        <v/>
      </c>
    </row>
    <row r="75">
      <c r="A75" s="24" t="n"/>
      <c r="B75" s="25" t="n"/>
      <c r="C75" s="25" t="n"/>
      <c r="D75" s="25" t="n"/>
      <c r="E75" s="23" t="n"/>
      <c r="F75" s="23" t="n"/>
      <c r="G75" s="23" t="n"/>
      <c r="H75" s="26">
        <f>IF($E75="","",$G75-$E75)</f>
        <v/>
      </c>
      <c r="I75" s="26">
        <f>IF($E75="","",SoldeDepart+SUM($H$5:$H75))</f>
        <v/>
      </c>
    </row>
    <row r="76">
      <c r="A76" s="24" t="n"/>
      <c r="B76" s="25" t="n"/>
      <c r="C76" s="25" t="n"/>
      <c r="D76" s="25" t="n"/>
      <c r="E76" s="23" t="n"/>
      <c r="F76" s="23" t="n"/>
      <c r="G76" s="23" t="n"/>
      <c r="H76" s="26">
        <f>IF($E76="","",$G76-$E76)</f>
        <v/>
      </c>
      <c r="I76" s="26">
        <f>IF($E76="","",SoldeDepart+SUM($H$5:$H76))</f>
        <v/>
      </c>
    </row>
    <row r="77">
      <c r="A77" s="24" t="n"/>
      <c r="B77" s="25" t="n"/>
      <c r="C77" s="25" t="n"/>
      <c r="D77" s="25" t="n"/>
      <c r="E77" s="23" t="n"/>
      <c r="F77" s="23" t="n"/>
      <c r="G77" s="23" t="n"/>
      <c r="H77" s="26">
        <f>IF($E77="","",$G77-$E77)</f>
        <v/>
      </c>
      <c r="I77" s="26">
        <f>IF($E77="","",SoldeDepart+SUM($H$5:$H77))</f>
        <v/>
      </c>
    </row>
    <row r="78">
      <c r="A78" s="24" t="n"/>
      <c r="B78" s="25" t="n"/>
      <c r="C78" s="25" t="n"/>
      <c r="D78" s="25" t="n"/>
      <c r="E78" s="23" t="n"/>
      <c r="F78" s="23" t="n"/>
      <c r="G78" s="23" t="n"/>
      <c r="H78" s="26">
        <f>IF($E78="","",$G78-$E78)</f>
        <v/>
      </c>
      <c r="I78" s="26">
        <f>IF($E78="","",SoldeDepart+SUM($H$5:$H78))</f>
        <v/>
      </c>
    </row>
    <row r="79">
      <c r="A79" s="24" t="n"/>
      <c r="B79" s="25" t="n"/>
      <c r="C79" s="25" t="n"/>
      <c r="D79" s="25" t="n"/>
      <c r="E79" s="23" t="n"/>
      <c r="F79" s="23" t="n"/>
      <c r="G79" s="23" t="n"/>
      <c r="H79" s="26">
        <f>IF($E79="","",$G79-$E79)</f>
        <v/>
      </c>
      <c r="I79" s="26">
        <f>IF($E79="","",SoldeDepart+SUM($H$5:$H79))</f>
        <v/>
      </c>
    </row>
    <row r="80">
      <c r="A80" s="24" t="n"/>
      <c r="B80" s="25" t="n"/>
      <c r="C80" s="25" t="n"/>
      <c r="D80" s="25" t="n"/>
      <c r="E80" s="23" t="n"/>
      <c r="F80" s="23" t="n"/>
      <c r="G80" s="23" t="n"/>
      <c r="H80" s="26">
        <f>IF($E80="","",$G80-$E80)</f>
        <v/>
      </c>
      <c r="I80" s="26">
        <f>IF($E80="","",SoldeDepart+SUM($H$5:$H80))</f>
        <v/>
      </c>
    </row>
    <row r="81">
      <c r="A81" s="24" t="n"/>
      <c r="B81" s="25" t="n"/>
      <c r="C81" s="25" t="n"/>
      <c r="D81" s="25" t="n"/>
      <c r="E81" s="23" t="n"/>
      <c r="F81" s="23" t="n"/>
      <c r="G81" s="23" t="n"/>
      <c r="H81" s="26">
        <f>IF($E81="","",$G81-$E81)</f>
        <v/>
      </c>
      <c r="I81" s="26">
        <f>IF($E81="","",SoldeDepart+SUM($H$5:$H81))</f>
        <v/>
      </c>
    </row>
    <row r="82">
      <c r="A82" s="24" t="n"/>
      <c r="B82" s="25" t="n"/>
      <c r="C82" s="25" t="n"/>
      <c r="D82" s="25" t="n"/>
      <c r="E82" s="23" t="n"/>
      <c r="F82" s="23" t="n"/>
      <c r="G82" s="23" t="n"/>
      <c r="H82" s="26">
        <f>IF($E82="","",$G82-$E82)</f>
        <v/>
      </c>
      <c r="I82" s="26">
        <f>IF($E82="","",SoldeDepart+SUM($H$5:$H82))</f>
        <v/>
      </c>
    </row>
    <row r="83">
      <c r="A83" s="24" t="n"/>
      <c r="B83" s="25" t="n"/>
      <c r="C83" s="25" t="n"/>
      <c r="D83" s="25" t="n"/>
      <c r="E83" s="23" t="n"/>
      <c r="F83" s="23" t="n"/>
      <c r="G83" s="23" t="n"/>
      <c r="H83" s="26">
        <f>IF($E83="","",$G83-$E83)</f>
        <v/>
      </c>
      <c r="I83" s="26">
        <f>IF($E83="","",SoldeDepart+SUM($H$5:$H83))</f>
        <v/>
      </c>
    </row>
    <row r="84">
      <c r="A84" s="24" t="n"/>
      <c r="B84" s="25" t="n"/>
      <c r="C84" s="25" t="n"/>
      <c r="D84" s="25" t="n"/>
      <c r="E84" s="23" t="n"/>
      <c r="F84" s="23" t="n"/>
      <c r="G84" s="23" t="n"/>
      <c r="H84" s="26">
        <f>IF($E84="","",$G84-$E84)</f>
        <v/>
      </c>
      <c r="I84" s="26">
        <f>IF($E84="","",SoldeDepart+SUM($H$5:$H84))</f>
        <v/>
      </c>
    </row>
    <row r="85">
      <c r="A85" s="24" t="n"/>
      <c r="B85" s="25" t="n"/>
      <c r="C85" s="25" t="n"/>
      <c r="D85" s="25" t="n"/>
      <c r="E85" s="23" t="n"/>
      <c r="F85" s="23" t="n"/>
      <c r="G85" s="23" t="n"/>
      <c r="H85" s="26">
        <f>IF($E85="","",$G85-$E85)</f>
        <v/>
      </c>
      <c r="I85" s="26">
        <f>IF($E85="","",SoldeDepart+SUM($H$5:$H85))</f>
        <v/>
      </c>
    </row>
    <row r="86">
      <c r="A86" s="24" t="n"/>
      <c r="B86" s="25" t="n"/>
      <c r="C86" s="25" t="n"/>
      <c r="D86" s="25" t="n"/>
      <c r="E86" s="23" t="n"/>
      <c r="F86" s="23" t="n"/>
      <c r="G86" s="23" t="n"/>
      <c r="H86" s="26">
        <f>IF($E86="","",$G86-$E86)</f>
        <v/>
      </c>
      <c r="I86" s="26">
        <f>IF($E86="","",SoldeDepart+SUM($H$5:$H86))</f>
        <v/>
      </c>
    </row>
    <row r="87">
      <c r="A87" s="24" t="n"/>
      <c r="B87" s="25" t="n"/>
      <c r="C87" s="25" t="n"/>
      <c r="D87" s="25" t="n"/>
      <c r="E87" s="23" t="n"/>
      <c r="F87" s="23" t="n"/>
      <c r="G87" s="23" t="n"/>
      <c r="H87" s="26">
        <f>IF($E87="","",$G87-$E87)</f>
        <v/>
      </c>
      <c r="I87" s="26">
        <f>IF($E87="","",SoldeDepart+SUM($H$5:$H87))</f>
        <v/>
      </c>
    </row>
    <row r="88">
      <c r="A88" s="24" t="n"/>
      <c r="B88" s="25" t="n"/>
      <c r="C88" s="25" t="n"/>
      <c r="D88" s="25" t="n"/>
      <c r="E88" s="23" t="n"/>
      <c r="F88" s="23" t="n"/>
      <c r="G88" s="23" t="n"/>
      <c r="H88" s="26">
        <f>IF($E88="","",$G88-$E88)</f>
        <v/>
      </c>
      <c r="I88" s="26">
        <f>IF($E88="","",SoldeDepart+SUM($H$5:$H88))</f>
        <v/>
      </c>
    </row>
    <row r="89">
      <c r="A89" s="24" t="n"/>
      <c r="B89" s="25" t="n"/>
      <c r="C89" s="25" t="n"/>
      <c r="D89" s="25" t="n"/>
      <c r="E89" s="23" t="n"/>
      <c r="F89" s="23" t="n"/>
      <c r="G89" s="23" t="n"/>
      <c r="H89" s="26">
        <f>IF($E89="","",$G89-$E89)</f>
        <v/>
      </c>
      <c r="I89" s="26">
        <f>IF($E89="","",SoldeDepart+SUM($H$5:$H89))</f>
        <v/>
      </c>
    </row>
    <row r="90">
      <c r="A90" s="24" t="n"/>
      <c r="B90" s="25" t="n"/>
      <c r="C90" s="25" t="n"/>
      <c r="D90" s="25" t="n"/>
      <c r="E90" s="23" t="n"/>
      <c r="F90" s="23" t="n"/>
      <c r="G90" s="23" t="n"/>
      <c r="H90" s="26">
        <f>IF($E90="","",$G90-$E90)</f>
        <v/>
      </c>
      <c r="I90" s="26">
        <f>IF($E90="","",SoldeDepart+SUM($H$5:$H90))</f>
        <v/>
      </c>
    </row>
    <row r="91">
      <c r="A91" s="24" t="n"/>
      <c r="B91" s="25" t="n"/>
      <c r="C91" s="25" t="n"/>
      <c r="D91" s="25" t="n"/>
      <c r="E91" s="23" t="n"/>
      <c r="F91" s="23" t="n"/>
      <c r="G91" s="23" t="n"/>
      <c r="H91" s="26">
        <f>IF($E91="","",$G91-$E91)</f>
        <v/>
      </c>
      <c r="I91" s="26">
        <f>IF($E91="","",SoldeDepart+SUM($H$5:$H91))</f>
        <v/>
      </c>
    </row>
    <row r="92">
      <c r="A92" s="24" t="n"/>
      <c r="B92" s="25" t="n"/>
      <c r="C92" s="25" t="n"/>
      <c r="D92" s="25" t="n"/>
      <c r="E92" s="23" t="n"/>
      <c r="F92" s="23" t="n"/>
      <c r="G92" s="23" t="n"/>
      <c r="H92" s="26">
        <f>IF($E92="","",$G92-$E92)</f>
        <v/>
      </c>
      <c r="I92" s="26">
        <f>IF($E92="","",SoldeDepart+SUM($H$5:$H92))</f>
        <v/>
      </c>
    </row>
    <row r="93">
      <c r="A93" s="24" t="n"/>
      <c r="B93" s="25" t="n"/>
      <c r="C93" s="25" t="n"/>
      <c r="D93" s="25" t="n"/>
      <c r="E93" s="23" t="n"/>
      <c r="F93" s="23" t="n"/>
      <c r="G93" s="23" t="n"/>
      <c r="H93" s="26">
        <f>IF($E93="","",$G93-$E93)</f>
        <v/>
      </c>
      <c r="I93" s="26">
        <f>IF($E93="","",SoldeDepart+SUM($H$5:$H93))</f>
        <v/>
      </c>
    </row>
    <row r="94">
      <c r="A94" s="24" t="n"/>
      <c r="B94" s="25" t="n"/>
      <c r="C94" s="25" t="n"/>
      <c r="D94" s="25" t="n"/>
      <c r="E94" s="23" t="n"/>
      <c r="F94" s="23" t="n"/>
      <c r="G94" s="23" t="n"/>
      <c r="H94" s="26">
        <f>IF($E94="","",$G94-$E94)</f>
        <v/>
      </c>
      <c r="I94" s="26">
        <f>IF($E94="","",SoldeDepart+SUM($H$5:$H94))</f>
        <v/>
      </c>
    </row>
    <row r="95">
      <c r="A95" s="24" t="n"/>
      <c r="B95" s="25" t="n"/>
      <c r="C95" s="25" t="n"/>
      <c r="D95" s="25" t="n"/>
      <c r="E95" s="23" t="n"/>
      <c r="F95" s="23" t="n"/>
      <c r="G95" s="23" t="n"/>
      <c r="H95" s="26">
        <f>IF($E95="","",$G95-$E95)</f>
        <v/>
      </c>
      <c r="I95" s="26">
        <f>IF($E95="","",SoldeDepart+SUM($H$5:$H95))</f>
        <v/>
      </c>
    </row>
    <row r="96">
      <c r="A96" s="24" t="n"/>
      <c r="B96" s="25" t="n"/>
      <c r="C96" s="25" t="n"/>
      <c r="D96" s="25" t="n"/>
      <c r="E96" s="23" t="n"/>
      <c r="F96" s="23" t="n"/>
      <c r="G96" s="23" t="n"/>
      <c r="H96" s="26">
        <f>IF($E96="","",$G96-$E96)</f>
        <v/>
      </c>
      <c r="I96" s="26">
        <f>IF($E96="","",SoldeDepart+SUM($H$5:$H96))</f>
        <v/>
      </c>
    </row>
    <row r="97">
      <c r="A97" s="24" t="n"/>
      <c r="B97" s="25" t="n"/>
      <c r="C97" s="25" t="n"/>
      <c r="D97" s="25" t="n"/>
      <c r="E97" s="23" t="n"/>
      <c r="F97" s="23" t="n"/>
      <c r="G97" s="23" t="n"/>
      <c r="H97" s="26">
        <f>IF($E97="","",$G97-$E97)</f>
        <v/>
      </c>
      <c r="I97" s="26">
        <f>IF($E97="","",SoldeDepart+SUM($H$5:$H97))</f>
        <v/>
      </c>
    </row>
    <row r="98">
      <c r="A98" s="24" t="n"/>
      <c r="B98" s="25" t="n"/>
      <c r="C98" s="25" t="n"/>
      <c r="D98" s="25" t="n"/>
      <c r="E98" s="23" t="n"/>
      <c r="F98" s="23" t="n"/>
      <c r="G98" s="23" t="n"/>
      <c r="H98" s="26">
        <f>IF($E98="","",$G98-$E98)</f>
        <v/>
      </c>
      <c r="I98" s="26">
        <f>IF($E98="","",SoldeDepart+SUM($H$5:$H98))</f>
        <v/>
      </c>
    </row>
    <row r="99">
      <c r="A99" s="24" t="n"/>
      <c r="B99" s="25" t="n"/>
      <c r="C99" s="25" t="n"/>
      <c r="D99" s="25" t="n"/>
      <c r="E99" s="23" t="n"/>
      <c r="F99" s="23" t="n"/>
      <c r="G99" s="23" t="n"/>
      <c r="H99" s="26">
        <f>IF($E99="","",$G99-$E99)</f>
        <v/>
      </c>
      <c r="I99" s="26">
        <f>IF($E99="","",SoldeDepart+SUM($H$5:$H99))</f>
        <v/>
      </c>
    </row>
    <row r="100">
      <c r="A100" s="24" t="n"/>
      <c r="B100" s="25" t="n"/>
      <c r="C100" s="25" t="n"/>
      <c r="D100" s="25" t="n"/>
      <c r="E100" s="23" t="n"/>
      <c r="F100" s="23" t="n"/>
      <c r="G100" s="23" t="n"/>
      <c r="H100" s="26">
        <f>IF($E100="","",$G100-$E100)</f>
        <v/>
      </c>
      <c r="I100" s="26">
        <f>IF($E100="","",SoldeDepart+SUM($H$5:$H100))</f>
        <v/>
      </c>
    </row>
    <row r="101">
      <c r="A101" s="24" t="n"/>
      <c r="B101" s="25" t="n"/>
      <c r="C101" s="25" t="n"/>
      <c r="D101" s="25" t="n"/>
      <c r="E101" s="23" t="n"/>
      <c r="F101" s="23" t="n"/>
      <c r="G101" s="23" t="n"/>
      <c r="H101" s="26">
        <f>IF($E101="","",$G101-$E101)</f>
        <v/>
      </c>
      <c r="I101" s="26">
        <f>IF($E101="","",SoldeDepart+SUM($H$5:$H101))</f>
        <v/>
      </c>
    </row>
    <row r="102">
      <c r="A102" s="24" t="n"/>
      <c r="B102" s="25" t="n"/>
      <c r="C102" s="25" t="n"/>
      <c r="D102" s="25" t="n"/>
      <c r="E102" s="23" t="n"/>
      <c r="F102" s="23" t="n"/>
      <c r="G102" s="23" t="n"/>
      <c r="H102" s="26">
        <f>IF($E102="","",$G102-$E102)</f>
        <v/>
      </c>
      <c r="I102" s="26">
        <f>IF($E102="","",SoldeDepart+SUM($H$5:$H102))</f>
        <v/>
      </c>
    </row>
    <row r="103">
      <c r="A103" s="24" t="n"/>
      <c r="B103" s="25" t="n"/>
      <c r="C103" s="25" t="n"/>
      <c r="D103" s="25" t="n"/>
      <c r="E103" s="23" t="n"/>
      <c r="F103" s="23" t="n"/>
      <c r="G103" s="23" t="n"/>
      <c r="H103" s="26">
        <f>IF($E103="","",$G103-$E103)</f>
        <v/>
      </c>
      <c r="I103" s="26">
        <f>IF($E103="","",SoldeDepart+SUM($H$5:$H103))</f>
        <v/>
      </c>
    </row>
    <row r="104">
      <c r="A104" s="24" t="n"/>
      <c r="B104" s="25" t="n"/>
      <c r="C104" s="25" t="n"/>
      <c r="D104" s="25" t="n"/>
      <c r="E104" s="23" t="n"/>
      <c r="F104" s="23" t="n"/>
      <c r="G104" s="23" t="n"/>
      <c r="H104" s="26">
        <f>IF($E104="","",$G104-$E104)</f>
        <v/>
      </c>
      <c r="I104" s="26">
        <f>IF($E104="","",SoldeDepart+SUM($H$5:$H104))</f>
        <v/>
      </c>
    </row>
    <row r="105">
      <c r="A105" s="24" t="n"/>
      <c r="B105" s="25" t="n"/>
      <c r="C105" s="25" t="n"/>
      <c r="D105" s="25" t="n"/>
      <c r="E105" s="23" t="n"/>
      <c r="F105" s="23" t="n"/>
      <c r="G105" s="23" t="n"/>
      <c r="H105" s="26">
        <f>IF($E105="","",$G105-$E105)</f>
        <v/>
      </c>
      <c r="I105" s="26">
        <f>IF($E105="","",SoldeDepart+SUM($H$5:$H105))</f>
        <v/>
      </c>
    </row>
    <row r="106">
      <c r="A106" s="24" t="n"/>
      <c r="B106" s="25" t="n"/>
      <c r="C106" s="25" t="n"/>
      <c r="D106" s="25" t="n"/>
      <c r="E106" s="23" t="n"/>
      <c r="F106" s="23" t="n"/>
      <c r="G106" s="23" t="n"/>
      <c r="H106" s="26">
        <f>IF($E106="","",$G106-$E106)</f>
        <v/>
      </c>
      <c r="I106" s="26">
        <f>IF($E106="","",SoldeDepart+SUM($H$5:$H106))</f>
        <v/>
      </c>
    </row>
    <row r="107">
      <c r="A107" s="24" t="n"/>
      <c r="B107" s="25" t="n"/>
      <c r="C107" s="25" t="n"/>
      <c r="D107" s="25" t="n"/>
      <c r="E107" s="23" t="n"/>
      <c r="F107" s="23" t="n"/>
      <c r="G107" s="23" t="n"/>
      <c r="H107" s="26">
        <f>IF($E107="","",$G107-$E107)</f>
        <v/>
      </c>
      <c r="I107" s="26">
        <f>IF($E107="","",SoldeDepart+SUM($H$5:$H107))</f>
        <v/>
      </c>
    </row>
    <row r="108">
      <c r="A108" s="24" t="n"/>
      <c r="B108" s="25" t="n"/>
      <c r="C108" s="25" t="n"/>
      <c r="D108" s="25" t="n"/>
      <c r="E108" s="23" t="n"/>
      <c r="F108" s="23" t="n"/>
      <c r="G108" s="23" t="n"/>
      <c r="H108" s="26">
        <f>IF($E108="","",$G108-$E108)</f>
        <v/>
      </c>
      <c r="I108" s="26">
        <f>IF($E108="","",SoldeDepart+SUM($H$5:$H108))</f>
        <v/>
      </c>
    </row>
    <row r="109">
      <c r="A109" s="24" t="n"/>
      <c r="B109" s="25" t="n"/>
      <c r="C109" s="25" t="n"/>
      <c r="D109" s="25" t="n"/>
      <c r="E109" s="23" t="n"/>
      <c r="F109" s="23" t="n"/>
      <c r="G109" s="23" t="n"/>
      <c r="H109" s="26">
        <f>IF($E109="","",$G109-$E109)</f>
        <v/>
      </c>
      <c r="I109" s="26">
        <f>IF($E109="","",SoldeDepart+SUM($H$5:$H109))</f>
        <v/>
      </c>
    </row>
    <row r="110">
      <c r="A110" s="24" t="n"/>
      <c r="B110" s="25" t="n"/>
      <c r="C110" s="25" t="n"/>
      <c r="D110" s="25" t="n"/>
      <c r="E110" s="23" t="n"/>
      <c r="F110" s="23" t="n"/>
      <c r="G110" s="23" t="n"/>
      <c r="H110" s="26">
        <f>IF($E110="","",$G110-$E110)</f>
        <v/>
      </c>
      <c r="I110" s="26">
        <f>IF($E110="","",SoldeDepart+SUM($H$5:$H110))</f>
        <v/>
      </c>
    </row>
    <row r="111">
      <c r="A111" s="24" t="n"/>
      <c r="B111" s="25" t="n"/>
      <c r="C111" s="25" t="n"/>
      <c r="D111" s="25" t="n"/>
      <c r="E111" s="23" t="n"/>
      <c r="F111" s="23" t="n"/>
      <c r="G111" s="23" t="n"/>
      <c r="H111" s="26">
        <f>IF($E111="","",$G111-$E111)</f>
        <v/>
      </c>
      <c r="I111" s="26">
        <f>IF($E111="","",SoldeDepart+SUM($H$5:$H111))</f>
        <v/>
      </c>
    </row>
    <row r="112">
      <c r="A112" s="24" t="n"/>
      <c r="B112" s="25" t="n"/>
      <c r="C112" s="25" t="n"/>
      <c r="D112" s="25" t="n"/>
      <c r="E112" s="23" t="n"/>
      <c r="F112" s="23" t="n"/>
      <c r="G112" s="23" t="n"/>
      <c r="H112" s="26">
        <f>IF($E112="","",$G112-$E112)</f>
        <v/>
      </c>
      <c r="I112" s="26">
        <f>IF($E112="","",SoldeDepart+SUM($H$5:$H112))</f>
        <v/>
      </c>
    </row>
    <row r="113">
      <c r="A113" s="24" t="n"/>
      <c r="B113" s="25" t="n"/>
      <c r="C113" s="25" t="n"/>
      <c r="D113" s="25" t="n"/>
      <c r="E113" s="23" t="n"/>
      <c r="F113" s="23" t="n"/>
      <c r="G113" s="23" t="n"/>
      <c r="H113" s="26">
        <f>IF($E113="","",$G113-$E113)</f>
        <v/>
      </c>
      <c r="I113" s="26">
        <f>IF($E113="","",SoldeDepart+SUM($H$5:$H113))</f>
        <v/>
      </c>
    </row>
    <row r="114">
      <c r="A114" s="24" t="n"/>
      <c r="B114" s="25" t="n"/>
      <c r="C114" s="25" t="n"/>
      <c r="D114" s="25" t="n"/>
      <c r="E114" s="23" t="n"/>
      <c r="F114" s="23" t="n"/>
      <c r="G114" s="23" t="n"/>
      <c r="H114" s="26">
        <f>IF($E114="","",$G114-$E114)</f>
        <v/>
      </c>
      <c r="I114" s="26">
        <f>IF($E114="","",SoldeDepart+SUM($H$5:$H114))</f>
        <v/>
      </c>
    </row>
    <row r="115">
      <c r="A115" s="24" t="n"/>
      <c r="B115" s="25" t="n"/>
      <c r="C115" s="25" t="n"/>
      <c r="D115" s="25" t="n"/>
      <c r="E115" s="23" t="n"/>
      <c r="F115" s="23" t="n"/>
      <c r="G115" s="23" t="n"/>
      <c r="H115" s="26">
        <f>IF($E115="","",$G115-$E115)</f>
        <v/>
      </c>
      <c r="I115" s="26">
        <f>IF($E115="","",SoldeDepart+SUM($H$5:$H115))</f>
        <v/>
      </c>
    </row>
    <row r="116">
      <c r="A116" s="24" t="n"/>
      <c r="B116" s="25" t="n"/>
      <c r="C116" s="25" t="n"/>
      <c r="D116" s="25" t="n"/>
      <c r="E116" s="23" t="n"/>
      <c r="F116" s="23" t="n"/>
      <c r="G116" s="23" t="n"/>
      <c r="H116" s="26">
        <f>IF($E116="","",$G116-$E116)</f>
        <v/>
      </c>
      <c r="I116" s="26">
        <f>IF($E116="","",SoldeDepart+SUM($H$5:$H116))</f>
        <v/>
      </c>
    </row>
    <row r="117">
      <c r="A117" s="24" t="n"/>
      <c r="B117" s="25" t="n"/>
      <c r="C117" s="25" t="n"/>
      <c r="D117" s="25" t="n"/>
      <c r="E117" s="23" t="n"/>
      <c r="F117" s="23" t="n"/>
      <c r="G117" s="23" t="n"/>
      <c r="H117" s="26">
        <f>IF($E117="","",$G117-$E117)</f>
        <v/>
      </c>
      <c r="I117" s="26">
        <f>IF($E117="","",SoldeDepart+SUM($H$5:$H117))</f>
        <v/>
      </c>
    </row>
    <row r="118">
      <c r="A118" s="24" t="n"/>
      <c r="B118" s="25" t="n"/>
      <c r="C118" s="25" t="n"/>
      <c r="D118" s="25" t="n"/>
      <c r="E118" s="23" t="n"/>
      <c r="F118" s="23" t="n"/>
      <c r="G118" s="23" t="n"/>
      <c r="H118" s="26">
        <f>IF($E118="","",$G118-$E118)</f>
        <v/>
      </c>
      <c r="I118" s="26">
        <f>IF($E118="","",SoldeDepart+SUM($H$5:$H118))</f>
        <v/>
      </c>
    </row>
    <row r="119">
      <c r="A119" s="24" t="n"/>
      <c r="B119" s="25" t="n"/>
      <c r="C119" s="25" t="n"/>
      <c r="D119" s="25" t="n"/>
      <c r="E119" s="23" t="n"/>
      <c r="F119" s="23" t="n"/>
      <c r="G119" s="23" t="n"/>
      <c r="H119" s="26">
        <f>IF($E119="","",$G119-$E119)</f>
        <v/>
      </c>
      <c r="I119" s="26">
        <f>IF($E119="","",SoldeDepart+SUM($H$5:$H119))</f>
        <v/>
      </c>
    </row>
    <row r="120">
      <c r="A120" s="24" t="n"/>
      <c r="B120" s="25" t="n"/>
      <c r="C120" s="25" t="n"/>
      <c r="D120" s="25" t="n"/>
      <c r="E120" s="23" t="n"/>
      <c r="F120" s="23" t="n"/>
      <c r="G120" s="23" t="n"/>
      <c r="H120" s="26">
        <f>IF($E120="","",$G120-$E120)</f>
        <v/>
      </c>
      <c r="I120" s="26">
        <f>IF($E120="","",SoldeDepart+SUM($H$5:$H120))</f>
        <v/>
      </c>
    </row>
    <row r="121">
      <c r="A121" s="24" t="n"/>
      <c r="B121" s="25" t="n"/>
      <c r="C121" s="25" t="n"/>
      <c r="D121" s="25" t="n"/>
      <c r="E121" s="23" t="n"/>
      <c r="F121" s="23" t="n"/>
      <c r="G121" s="23" t="n"/>
      <c r="H121" s="26">
        <f>IF($E121="","",$G121-$E121)</f>
        <v/>
      </c>
      <c r="I121" s="26">
        <f>IF($E121="","",SoldeDepart+SUM($H$5:$H121))</f>
        <v/>
      </c>
    </row>
    <row r="122">
      <c r="A122" s="24" t="n"/>
      <c r="B122" s="25" t="n"/>
      <c r="C122" s="25" t="n"/>
      <c r="D122" s="25" t="n"/>
      <c r="E122" s="23" t="n"/>
      <c r="F122" s="23" t="n"/>
      <c r="G122" s="23" t="n"/>
      <c r="H122" s="26">
        <f>IF($E122="","",$G122-$E122)</f>
        <v/>
      </c>
      <c r="I122" s="26">
        <f>IF($E122="","",SoldeDepart+SUM($H$5:$H122))</f>
        <v/>
      </c>
    </row>
    <row r="123">
      <c r="A123" s="24" t="n"/>
      <c r="B123" s="25" t="n"/>
      <c r="C123" s="25" t="n"/>
      <c r="D123" s="25" t="n"/>
      <c r="E123" s="23" t="n"/>
      <c r="F123" s="23" t="n"/>
      <c r="G123" s="23" t="n"/>
      <c r="H123" s="26">
        <f>IF($E123="","",$G123-$E123)</f>
        <v/>
      </c>
      <c r="I123" s="26">
        <f>IF($E123="","",SoldeDepart+SUM($H$5:$H123))</f>
        <v/>
      </c>
    </row>
    <row r="124">
      <c r="A124" s="24" t="n"/>
      <c r="B124" s="25" t="n"/>
      <c r="C124" s="25" t="n"/>
      <c r="D124" s="25" t="n"/>
      <c r="E124" s="23" t="n"/>
      <c r="F124" s="23" t="n"/>
      <c r="G124" s="23" t="n"/>
      <c r="H124" s="26">
        <f>IF($E124="","",$G124-$E124)</f>
        <v/>
      </c>
      <c r="I124" s="26">
        <f>IF($E124="","",SoldeDepart+SUM($H$5:$H124))</f>
        <v/>
      </c>
    </row>
    <row r="125">
      <c r="A125" s="24" t="n"/>
      <c r="B125" s="25" t="n"/>
      <c r="C125" s="25" t="n"/>
      <c r="D125" s="25" t="n"/>
      <c r="E125" s="23" t="n"/>
      <c r="F125" s="23" t="n"/>
      <c r="G125" s="23" t="n"/>
      <c r="H125" s="26">
        <f>IF($E125="","",$G125-$E125)</f>
        <v/>
      </c>
      <c r="I125" s="26">
        <f>IF($E125="","",SoldeDepart+SUM($H$5:$H125))</f>
        <v/>
      </c>
    </row>
    <row r="126">
      <c r="A126" s="24" t="n"/>
      <c r="B126" s="25" t="n"/>
      <c r="C126" s="25" t="n"/>
      <c r="D126" s="25" t="n"/>
      <c r="E126" s="23" t="n"/>
      <c r="F126" s="23" t="n"/>
      <c r="G126" s="23" t="n"/>
      <c r="H126" s="26">
        <f>IF($E126="","",$G126-$E126)</f>
        <v/>
      </c>
      <c r="I126" s="26">
        <f>IF($E126="","",SoldeDepart+SUM($H$5:$H126))</f>
        <v/>
      </c>
    </row>
    <row r="127">
      <c r="A127" s="24" t="n"/>
      <c r="B127" s="25" t="n"/>
      <c r="C127" s="25" t="n"/>
      <c r="D127" s="25" t="n"/>
      <c r="E127" s="23" t="n"/>
      <c r="F127" s="23" t="n"/>
      <c r="G127" s="23" t="n"/>
      <c r="H127" s="26">
        <f>IF($E127="","",$G127-$E127)</f>
        <v/>
      </c>
      <c r="I127" s="26">
        <f>IF($E127="","",SoldeDepart+SUM($H$5:$H127))</f>
        <v/>
      </c>
    </row>
    <row r="128">
      <c r="A128" s="24" t="n"/>
      <c r="B128" s="25" t="n"/>
      <c r="C128" s="25" t="n"/>
      <c r="D128" s="25" t="n"/>
      <c r="E128" s="23" t="n"/>
      <c r="F128" s="23" t="n"/>
      <c r="G128" s="23" t="n"/>
      <c r="H128" s="26">
        <f>IF($E128="","",$G128-$E128)</f>
        <v/>
      </c>
      <c r="I128" s="26">
        <f>IF($E128="","",SoldeDepart+SUM($H$5:$H128))</f>
        <v/>
      </c>
    </row>
    <row r="129">
      <c r="A129" s="24" t="n"/>
      <c r="B129" s="25" t="n"/>
      <c r="C129" s="25" t="n"/>
      <c r="D129" s="25" t="n"/>
      <c r="E129" s="23" t="n"/>
      <c r="F129" s="23" t="n"/>
      <c r="G129" s="23" t="n"/>
      <c r="H129" s="26">
        <f>IF($E129="","",$G129-$E129)</f>
        <v/>
      </c>
      <c r="I129" s="26">
        <f>IF($E129="","",SoldeDepart+SUM($H$5:$H129))</f>
        <v/>
      </c>
    </row>
    <row r="130">
      <c r="A130" s="24" t="n"/>
      <c r="B130" s="25" t="n"/>
      <c r="C130" s="25" t="n"/>
      <c r="D130" s="25" t="n"/>
      <c r="E130" s="23" t="n"/>
      <c r="F130" s="23" t="n"/>
      <c r="G130" s="23" t="n"/>
      <c r="H130" s="26">
        <f>IF($E130="","",$G130-$E130)</f>
        <v/>
      </c>
      <c r="I130" s="26">
        <f>IF($E130="","",SoldeDepart+SUM($H$5:$H130))</f>
        <v/>
      </c>
    </row>
    <row r="131">
      <c r="A131" s="24" t="n"/>
      <c r="B131" s="25" t="n"/>
      <c r="C131" s="25" t="n"/>
      <c r="D131" s="25" t="n"/>
      <c r="E131" s="23" t="n"/>
      <c r="F131" s="23" t="n"/>
      <c r="G131" s="23" t="n"/>
      <c r="H131" s="26">
        <f>IF($E131="","",$G131-$E131)</f>
        <v/>
      </c>
      <c r="I131" s="26">
        <f>IF($E131="","",SoldeDepart+SUM($H$5:$H131))</f>
        <v/>
      </c>
    </row>
    <row r="132">
      <c r="A132" s="24" t="n"/>
      <c r="B132" s="25" t="n"/>
      <c r="C132" s="25" t="n"/>
      <c r="D132" s="25" t="n"/>
      <c r="E132" s="23" t="n"/>
      <c r="F132" s="23" t="n"/>
      <c r="G132" s="23" t="n"/>
      <c r="H132" s="26">
        <f>IF($E132="","",$G132-$E132)</f>
        <v/>
      </c>
      <c r="I132" s="26">
        <f>IF($E132="","",SoldeDepart+SUM($H$5:$H132))</f>
        <v/>
      </c>
    </row>
    <row r="133">
      <c r="A133" s="24" t="n"/>
      <c r="B133" s="25" t="n"/>
      <c r="C133" s="25" t="n"/>
      <c r="D133" s="25" t="n"/>
      <c r="E133" s="23" t="n"/>
      <c r="F133" s="23" t="n"/>
      <c r="G133" s="23" t="n"/>
      <c r="H133" s="26">
        <f>IF($E133="","",$G133-$E133)</f>
        <v/>
      </c>
      <c r="I133" s="26">
        <f>IF($E133="","",SoldeDepart+SUM($H$5:$H133))</f>
        <v/>
      </c>
    </row>
    <row r="134">
      <c r="A134" s="24" t="n"/>
      <c r="B134" s="25" t="n"/>
      <c r="C134" s="25" t="n"/>
      <c r="D134" s="25" t="n"/>
      <c r="E134" s="23" t="n"/>
      <c r="F134" s="23" t="n"/>
      <c r="G134" s="23" t="n"/>
      <c r="H134" s="26">
        <f>IF($E134="","",$G134-$E134)</f>
        <v/>
      </c>
      <c r="I134" s="26">
        <f>IF($E134="","",SoldeDepart+SUM($H$5:$H134))</f>
        <v/>
      </c>
    </row>
    <row r="135">
      <c r="A135" s="24" t="n"/>
      <c r="B135" s="25" t="n"/>
      <c r="C135" s="25" t="n"/>
      <c r="D135" s="25" t="n"/>
      <c r="E135" s="23" t="n"/>
      <c r="F135" s="23" t="n"/>
      <c r="G135" s="23" t="n"/>
      <c r="H135" s="26">
        <f>IF($E135="","",$G135-$E135)</f>
        <v/>
      </c>
      <c r="I135" s="26">
        <f>IF($E135="","",SoldeDepart+SUM($H$5:$H135))</f>
        <v/>
      </c>
    </row>
    <row r="136">
      <c r="A136" s="24" t="n"/>
      <c r="B136" s="25" t="n"/>
      <c r="C136" s="25" t="n"/>
      <c r="D136" s="25" t="n"/>
      <c r="E136" s="23" t="n"/>
      <c r="F136" s="23" t="n"/>
      <c r="G136" s="23" t="n"/>
      <c r="H136" s="26">
        <f>IF($E136="","",$G136-$E136)</f>
        <v/>
      </c>
      <c r="I136" s="26">
        <f>IF($E136="","",SoldeDepart+SUM($H$5:$H136))</f>
        <v/>
      </c>
    </row>
    <row r="137">
      <c r="A137" s="24" t="n"/>
      <c r="B137" s="25" t="n"/>
      <c r="C137" s="25" t="n"/>
      <c r="D137" s="25" t="n"/>
      <c r="E137" s="23" t="n"/>
      <c r="F137" s="23" t="n"/>
      <c r="G137" s="23" t="n"/>
      <c r="H137" s="26">
        <f>IF($E137="","",$G137-$E137)</f>
        <v/>
      </c>
      <c r="I137" s="26">
        <f>IF($E137="","",SoldeDepart+SUM($H$5:$H137))</f>
        <v/>
      </c>
    </row>
    <row r="138">
      <c r="A138" s="24" t="n"/>
      <c r="B138" s="25" t="n"/>
      <c r="C138" s="25" t="n"/>
      <c r="D138" s="25" t="n"/>
      <c r="E138" s="23" t="n"/>
      <c r="F138" s="23" t="n"/>
      <c r="G138" s="23" t="n"/>
      <c r="H138" s="26">
        <f>IF($E138="","",$G138-$E138)</f>
        <v/>
      </c>
      <c r="I138" s="26">
        <f>IF($E138="","",SoldeDepart+SUM($H$5:$H138))</f>
        <v/>
      </c>
    </row>
    <row r="139">
      <c r="A139" s="24" t="n"/>
      <c r="B139" s="25" t="n"/>
      <c r="C139" s="25" t="n"/>
      <c r="D139" s="25" t="n"/>
      <c r="E139" s="23" t="n"/>
      <c r="F139" s="23" t="n"/>
      <c r="G139" s="23" t="n"/>
      <c r="H139" s="26">
        <f>IF($E139="","",$G139-$E139)</f>
        <v/>
      </c>
      <c r="I139" s="26">
        <f>IF($E139="","",SoldeDepart+SUM($H$5:$H139))</f>
        <v/>
      </c>
    </row>
    <row r="140">
      <c r="A140" s="24" t="n"/>
      <c r="B140" s="25" t="n"/>
      <c r="C140" s="25" t="n"/>
      <c r="D140" s="25" t="n"/>
      <c r="E140" s="23" t="n"/>
      <c r="F140" s="23" t="n"/>
      <c r="G140" s="23" t="n"/>
      <c r="H140" s="26">
        <f>IF($E140="","",$G140-$E140)</f>
        <v/>
      </c>
      <c r="I140" s="26">
        <f>IF($E140="","",SoldeDepart+SUM($H$5:$H140))</f>
        <v/>
      </c>
    </row>
    <row r="141">
      <c r="A141" s="24" t="n"/>
      <c r="B141" s="25" t="n"/>
      <c r="C141" s="25" t="n"/>
      <c r="D141" s="25" t="n"/>
      <c r="E141" s="23" t="n"/>
      <c r="F141" s="23" t="n"/>
      <c r="G141" s="23" t="n"/>
      <c r="H141" s="26">
        <f>IF($E141="","",$G141-$E141)</f>
        <v/>
      </c>
      <c r="I141" s="26">
        <f>IF($E141="","",SoldeDepart+SUM($H$5:$H141))</f>
        <v/>
      </c>
    </row>
    <row r="142">
      <c r="A142" s="24" t="n"/>
      <c r="B142" s="25" t="n"/>
      <c r="C142" s="25" t="n"/>
      <c r="D142" s="25" t="n"/>
      <c r="E142" s="23" t="n"/>
      <c r="F142" s="23" t="n"/>
      <c r="G142" s="23" t="n"/>
      <c r="H142" s="26">
        <f>IF($E142="","",$G142-$E142)</f>
        <v/>
      </c>
      <c r="I142" s="26">
        <f>IF($E142="","",SoldeDepart+SUM($H$5:$H142))</f>
        <v/>
      </c>
    </row>
    <row r="143">
      <c r="A143" s="24" t="n"/>
      <c r="B143" s="25" t="n"/>
      <c r="C143" s="25" t="n"/>
      <c r="D143" s="25" t="n"/>
      <c r="E143" s="23" t="n"/>
      <c r="F143" s="23" t="n"/>
      <c r="G143" s="23" t="n"/>
      <c r="H143" s="26">
        <f>IF($E143="","",$G143-$E143)</f>
        <v/>
      </c>
      <c r="I143" s="26">
        <f>IF($E143="","",SoldeDepart+SUM($H$5:$H143))</f>
        <v/>
      </c>
    </row>
    <row r="144">
      <c r="A144" s="24" t="n"/>
      <c r="B144" s="25" t="n"/>
      <c r="C144" s="25" t="n"/>
      <c r="D144" s="25" t="n"/>
      <c r="E144" s="23" t="n"/>
      <c r="F144" s="23" t="n"/>
      <c r="G144" s="23" t="n"/>
      <c r="H144" s="26">
        <f>IF($E144="","",$G144-$E144)</f>
        <v/>
      </c>
      <c r="I144" s="26">
        <f>IF($E144="","",SoldeDepart+SUM($H$5:$H144))</f>
        <v/>
      </c>
    </row>
    <row r="145">
      <c r="A145" s="24" t="n"/>
      <c r="B145" s="25" t="n"/>
      <c r="C145" s="25" t="n"/>
      <c r="D145" s="25" t="n"/>
      <c r="E145" s="23" t="n"/>
      <c r="F145" s="23" t="n"/>
      <c r="G145" s="23" t="n"/>
      <c r="H145" s="26">
        <f>IF($E145="","",$G145-$E145)</f>
        <v/>
      </c>
      <c r="I145" s="26">
        <f>IF($E145="","",SoldeDepart+SUM($H$5:$H145))</f>
        <v/>
      </c>
    </row>
    <row r="146">
      <c r="A146" s="24" t="n"/>
      <c r="B146" s="25" t="n"/>
      <c r="C146" s="25" t="n"/>
      <c r="D146" s="25" t="n"/>
      <c r="E146" s="23" t="n"/>
      <c r="F146" s="23" t="n"/>
      <c r="G146" s="23" t="n"/>
      <c r="H146" s="26">
        <f>IF($E146="","",$G146-$E146)</f>
        <v/>
      </c>
      <c r="I146" s="26">
        <f>IF($E146="","",SoldeDepart+SUM($H$5:$H146))</f>
        <v/>
      </c>
    </row>
    <row r="147">
      <c r="A147" s="24" t="n"/>
      <c r="B147" s="25" t="n"/>
      <c r="C147" s="25" t="n"/>
      <c r="D147" s="25" t="n"/>
      <c r="E147" s="23" t="n"/>
      <c r="F147" s="23" t="n"/>
      <c r="G147" s="23" t="n"/>
      <c r="H147" s="26">
        <f>IF($E147="","",$G147-$E147)</f>
        <v/>
      </c>
      <c r="I147" s="26">
        <f>IF($E147="","",SoldeDepart+SUM($H$5:$H147))</f>
        <v/>
      </c>
    </row>
    <row r="148">
      <c r="A148" s="24" t="n"/>
      <c r="B148" s="25" t="n"/>
      <c r="C148" s="25" t="n"/>
      <c r="D148" s="25" t="n"/>
      <c r="E148" s="23" t="n"/>
      <c r="F148" s="23" t="n"/>
      <c r="G148" s="23" t="n"/>
      <c r="H148" s="26">
        <f>IF($E148="","",$G148-$E148)</f>
        <v/>
      </c>
      <c r="I148" s="26">
        <f>IF($E148="","",SoldeDepart+SUM($H$5:$H148))</f>
        <v/>
      </c>
    </row>
    <row r="149">
      <c r="A149" s="24" t="n"/>
      <c r="B149" s="25" t="n"/>
      <c r="C149" s="25" t="n"/>
      <c r="D149" s="25" t="n"/>
      <c r="E149" s="23" t="n"/>
      <c r="F149" s="23" t="n"/>
      <c r="G149" s="23" t="n"/>
      <c r="H149" s="26">
        <f>IF($E149="","",$G149-$E149)</f>
        <v/>
      </c>
      <c r="I149" s="26">
        <f>IF($E149="","",SoldeDepart+SUM($H$5:$H149))</f>
        <v/>
      </c>
    </row>
    <row r="150">
      <c r="A150" s="24" t="n"/>
      <c r="B150" s="25" t="n"/>
      <c r="C150" s="25" t="n"/>
      <c r="D150" s="25" t="n"/>
      <c r="E150" s="23" t="n"/>
      <c r="F150" s="23" t="n"/>
      <c r="G150" s="23" t="n"/>
      <c r="H150" s="26">
        <f>IF($E150="","",$G150-$E150)</f>
        <v/>
      </c>
      <c r="I150" s="26">
        <f>IF($E150="","",SoldeDepart+SUM($H$5:$H150))</f>
        <v/>
      </c>
    </row>
    <row r="151">
      <c r="A151" s="24" t="n"/>
      <c r="B151" s="25" t="n"/>
      <c r="C151" s="25" t="n"/>
      <c r="D151" s="25" t="n"/>
      <c r="E151" s="23" t="n"/>
      <c r="F151" s="23" t="n"/>
      <c r="G151" s="23" t="n"/>
      <c r="H151" s="26">
        <f>IF($E151="","",$G151-$E151)</f>
        <v/>
      </c>
      <c r="I151" s="26">
        <f>IF($E151="","",SoldeDepart+SUM($H$5:$H151))</f>
        <v/>
      </c>
    </row>
    <row r="152">
      <c r="A152" s="24" t="n"/>
      <c r="B152" s="25" t="n"/>
      <c r="C152" s="25" t="n"/>
      <c r="D152" s="25" t="n"/>
      <c r="E152" s="23" t="n"/>
      <c r="F152" s="23" t="n"/>
      <c r="G152" s="23" t="n"/>
      <c r="H152" s="26">
        <f>IF($E152="","",$G152-$E152)</f>
        <v/>
      </c>
      <c r="I152" s="26">
        <f>IF($E152="","",SoldeDepart+SUM($H$5:$H152))</f>
        <v/>
      </c>
    </row>
    <row r="153">
      <c r="A153" s="24" t="n"/>
      <c r="B153" s="25" t="n"/>
      <c r="C153" s="25" t="n"/>
      <c r="D153" s="25" t="n"/>
      <c r="E153" s="23" t="n"/>
      <c r="F153" s="23" t="n"/>
      <c r="G153" s="23" t="n"/>
      <c r="H153" s="26">
        <f>IF($E153="","",$G153-$E153)</f>
        <v/>
      </c>
      <c r="I153" s="26">
        <f>IF($E153="","",SoldeDepart+SUM($H$5:$H153))</f>
        <v/>
      </c>
    </row>
    <row r="154">
      <c r="A154" s="24" t="n"/>
      <c r="B154" s="25" t="n"/>
      <c r="C154" s="25" t="n"/>
      <c r="D154" s="25" t="n"/>
      <c r="E154" s="23" t="n"/>
      <c r="F154" s="23" t="n"/>
      <c r="G154" s="23" t="n"/>
      <c r="H154" s="26">
        <f>IF($E154="","",$G154-$E154)</f>
        <v/>
      </c>
      <c r="I154" s="26">
        <f>IF($E154="","",SoldeDepart+SUM($H$5:$H154))</f>
        <v/>
      </c>
    </row>
    <row r="155">
      <c r="A155" s="24" t="n"/>
      <c r="B155" s="25" t="n"/>
      <c r="C155" s="25" t="n"/>
      <c r="D155" s="25" t="n"/>
      <c r="E155" s="23" t="n"/>
      <c r="F155" s="23" t="n"/>
      <c r="G155" s="23" t="n"/>
      <c r="H155" s="26">
        <f>IF($E155="","",$G155-$E155)</f>
        <v/>
      </c>
      <c r="I155" s="26">
        <f>IF($E155="","",SoldeDepart+SUM($H$5:$H155))</f>
        <v/>
      </c>
    </row>
    <row r="156">
      <c r="A156" s="24" t="n"/>
      <c r="B156" s="25" t="n"/>
      <c r="C156" s="25" t="n"/>
      <c r="D156" s="25" t="n"/>
      <c r="E156" s="23" t="n"/>
      <c r="F156" s="23" t="n"/>
      <c r="G156" s="23" t="n"/>
      <c r="H156" s="26">
        <f>IF($E156="","",$G156-$E156)</f>
        <v/>
      </c>
      <c r="I156" s="26">
        <f>IF($E156="","",SoldeDepart+SUM($H$5:$H156))</f>
        <v/>
      </c>
    </row>
    <row r="157">
      <c r="A157" s="24" t="n"/>
      <c r="B157" s="25" t="n"/>
      <c r="C157" s="25" t="n"/>
      <c r="D157" s="25" t="n"/>
      <c r="E157" s="23" t="n"/>
      <c r="F157" s="23" t="n"/>
      <c r="G157" s="23" t="n"/>
      <c r="H157" s="26">
        <f>IF($E157="","",$G157-$E157)</f>
        <v/>
      </c>
      <c r="I157" s="26">
        <f>IF($E157="","",SoldeDepart+SUM($H$5:$H157))</f>
        <v/>
      </c>
    </row>
    <row r="158">
      <c r="A158" s="24" t="n"/>
      <c r="B158" s="25" t="n"/>
      <c r="C158" s="25" t="n"/>
      <c r="D158" s="25" t="n"/>
      <c r="E158" s="23" t="n"/>
      <c r="F158" s="23" t="n"/>
      <c r="G158" s="23" t="n"/>
      <c r="H158" s="26">
        <f>IF($E158="","",$G158-$E158)</f>
        <v/>
      </c>
      <c r="I158" s="26">
        <f>IF($E158="","",SoldeDepart+SUM($H$5:$H158))</f>
        <v/>
      </c>
    </row>
    <row r="159">
      <c r="A159" s="24" t="n"/>
      <c r="B159" s="25" t="n"/>
      <c r="C159" s="25" t="n"/>
      <c r="D159" s="25" t="n"/>
      <c r="E159" s="23" t="n"/>
      <c r="F159" s="23" t="n"/>
      <c r="G159" s="23" t="n"/>
      <c r="H159" s="26">
        <f>IF($E159="","",$G159-$E159)</f>
        <v/>
      </c>
      <c r="I159" s="26">
        <f>IF($E159="","",SoldeDepart+SUM($H$5:$H159))</f>
        <v/>
      </c>
    </row>
    <row r="160">
      <c r="A160" s="24" t="n"/>
      <c r="B160" s="25" t="n"/>
      <c r="C160" s="25" t="n"/>
      <c r="D160" s="25" t="n"/>
      <c r="E160" s="23" t="n"/>
      <c r="F160" s="23" t="n"/>
      <c r="G160" s="23" t="n"/>
      <c r="H160" s="26">
        <f>IF($E160="","",$G160-$E160)</f>
        <v/>
      </c>
      <c r="I160" s="26">
        <f>IF($E160="","",SoldeDepart+SUM($H$5:$H160))</f>
        <v/>
      </c>
    </row>
    <row r="161">
      <c r="A161" s="24" t="n"/>
      <c r="B161" s="25" t="n"/>
      <c r="C161" s="25" t="n"/>
      <c r="D161" s="25" t="n"/>
      <c r="E161" s="23" t="n"/>
      <c r="F161" s="23" t="n"/>
      <c r="G161" s="23" t="n"/>
      <c r="H161" s="26">
        <f>IF($E161="","",$G161-$E161)</f>
        <v/>
      </c>
      <c r="I161" s="26">
        <f>IF($E161="","",SoldeDepart+SUM($H$5:$H161))</f>
        <v/>
      </c>
    </row>
    <row r="162">
      <c r="A162" s="24" t="n"/>
      <c r="B162" s="25" t="n"/>
      <c r="C162" s="25" t="n"/>
      <c r="D162" s="25" t="n"/>
      <c r="E162" s="23" t="n"/>
      <c r="F162" s="23" t="n"/>
      <c r="G162" s="23" t="n"/>
      <c r="H162" s="26">
        <f>IF($E162="","",$G162-$E162)</f>
        <v/>
      </c>
      <c r="I162" s="26">
        <f>IF($E162="","",SoldeDepart+SUM($H$5:$H162))</f>
        <v/>
      </c>
    </row>
    <row r="163">
      <c r="A163" s="24" t="n"/>
      <c r="B163" s="25" t="n"/>
      <c r="C163" s="25" t="n"/>
      <c r="D163" s="25" t="n"/>
      <c r="E163" s="23" t="n"/>
      <c r="F163" s="23" t="n"/>
      <c r="G163" s="23" t="n"/>
      <c r="H163" s="26">
        <f>IF($E163="","",$G163-$E163)</f>
        <v/>
      </c>
      <c r="I163" s="26">
        <f>IF($E163="","",SoldeDepart+SUM($H$5:$H163))</f>
        <v/>
      </c>
    </row>
    <row r="164">
      <c r="A164" s="24" t="n"/>
      <c r="B164" s="25" t="n"/>
      <c r="C164" s="25" t="n"/>
      <c r="D164" s="25" t="n"/>
      <c r="E164" s="23" t="n"/>
      <c r="F164" s="23" t="n"/>
      <c r="G164" s="23" t="n"/>
      <c r="H164" s="26">
        <f>IF($E164="","",$G164-$E164)</f>
        <v/>
      </c>
      <c r="I164" s="26">
        <f>IF($E164="","",SoldeDepart+SUM($H$5:$H164))</f>
        <v/>
      </c>
    </row>
    <row r="165">
      <c r="A165" s="24" t="n"/>
      <c r="B165" s="25" t="n"/>
      <c r="C165" s="25" t="n"/>
      <c r="D165" s="25" t="n"/>
      <c r="E165" s="23" t="n"/>
      <c r="F165" s="23" t="n"/>
      <c r="G165" s="23" t="n"/>
      <c r="H165" s="26">
        <f>IF($E165="","",$G165-$E165)</f>
        <v/>
      </c>
      <c r="I165" s="26">
        <f>IF($E165="","",SoldeDepart+SUM($H$5:$H165))</f>
        <v/>
      </c>
    </row>
    <row r="166">
      <c r="A166" s="24" t="n"/>
      <c r="B166" s="25" t="n"/>
      <c r="C166" s="25" t="n"/>
      <c r="D166" s="25" t="n"/>
      <c r="E166" s="23" t="n"/>
      <c r="F166" s="23" t="n"/>
      <c r="G166" s="23" t="n"/>
      <c r="H166" s="26">
        <f>IF($E166="","",$G166-$E166)</f>
        <v/>
      </c>
      <c r="I166" s="26">
        <f>IF($E166="","",SoldeDepart+SUM($H$5:$H166))</f>
        <v/>
      </c>
    </row>
    <row r="167">
      <c r="A167" s="24" t="n"/>
      <c r="B167" s="25" t="n"/>
      <c r="C167" s="25" t="n"/>
      <c r="D167" s="25" t="n"/>
      <c r="E167" s="23" t="n"/>
      <c r="F167" s="23" t="n"/>
      <c r="G167" s="23" t="n"/>
      <c r="H167" s="26">
        <f>IF($E167="","",$G167-$E167)</f>
        <v/>
      </c>
      <c r="I167" s="26">
        <f>IF($E167="","",SoldeDepart+SUM($H$5:$H167))</f>
        <v/>
      </c>
    </row>
    <row r="168">
      <c r="A168" s="24" t="n"/>
      <c r="B168" s="25" t="n"/>
      <c r="C168" s="25" t="n"/>
      <c r="D168" s="25" t="n"/>
      <c r="E168" s="23" t="n"/>
      <c r="F168" s="23" t="n"/>
      <c r="G168" s="23" t="n"/>
      <c r="H168" s="26">
        <f>IF($E168="","",$G168-$E168)</f>
        <v/>
      </c>
      <c r="I168" s="26">
        <f>IF($E168="","",SoldeDepart+SUM($H$5:$H168))</f>
        <v/>
      </c>
    </row>
    <row r="169">
      <c r="A169" s="24" t="n"/>
      <c r="B169" s="25" t="n"/>
      <c r="C169" s="25" t="n"/>
      <c r="D169" s="25" t="n"/>
      <c r="E169" s="23" t="n"/>
      <c r="F169" s="23" t="n"/>
      <c r="G169" s="23" t="n"/>
      <c r="H169" s="26">
        <f>IF($E169="","",$G169-$E169)</f>
        <v/>
      </c>
      <c r="I169" s="26">
        <f>IF($E169="","",SoldeDepart+SUM($H$5:$H169))</f>
        <v/>
      </c>
    </row>
    <row r="170">
      <c r="A170" s="24" t="n"/>
      <c r="B170" s="25" t="n"/>
      <c r="C170" s="25" t="n"/>
      <c r="D170" s="25" t="n"/>
      <c r="E170" s="23" t="n"/>
      <c r="F170" s="23" t="n"/>
      <c r="G170" s="23" t="n"/>
      <c r="H170" s="26">
        <f>IF($E170="","",$G170-$E170)</f>
        <v/>
      </c>
      <c r="I170" s="26">
        <f>IF($E170="","",SoldeDepart+SUM($H$5:$H170))</f>
        <v/>
      </c>
    </row>
    <row r="171">
      <c r="A171" s="24" t="n"/>
      <c r="B171" s="25" t="n"/>
      <c r="C171" s="25" t="n"/>
      <c r="D171" s="25" t="n"/>
      <c r="E171" s="23" t="n"/>
      <c r="F171" s="23" t="n"/>
      <c r="G171" s="23" t="n"/>
      <c r="H171" s="26">
        <f>IF($E171="","",$G171-$E171)</f>
        <v/>
      </c>
      <c r="I171" s="26">
        <f>IF($E171="","",SoldeDepart+SUM($H$5:$H171))</f>
        <v/>
      </c>
    </row>
    <row r="172">
      <c r="A172" s="24" t="n"/>
      <c r="B172" s="25" t="n"/>
      <c r="C172" s="25" t="n"/>
      <c r="D172" s="25" t="n"/>
      <c r="E172" s="23" t="n"/>
      <c r="F172" s="23" t="n"/>
      <c r="G172" s="23" t="n"/>
      <c r="H172" s="26">
        <f>IF($E172="","",$G172-$E172)</f>
        <v/>
      </c>
      <c r="I172" s="26">
        <f>IF($E172="","",SoldeDepart+SUM($H$5:$H172))</f>
        <v/>
      </c>
    </row>
    <row r="173">
      <c r="A173" s="24" t="n"/>
      <c r="B173" s="25" t="n"/>
      <c r="C173" s="25" t="n"/>
      <c r="D173" s="25" t="n"/>
      <c r="E173" s="23" t="n"/>
      <c r="F173" s="23" t="n"/>
      <c r="G173" s="23" t="n"/>
      <c r="H173" s="26">
        <f>IF($E173="","",$G173-$E173)</f>
        <v/>
      </c>
      <c r="I173" s="26">
        <f>IF($E173="","",SoldeDepart+SUM($H$5:$H173))</f>
        <v/>
      </c>
    </row>
    <row r="174">
      <c r="A174" s="24" t="n"/>
      <c r="B174" s="25" t="n"/>
      <c r="C174" s="25" t="n"/>
      <c r="D174" s="25" t="n"/>
      <c r="E174" s="23" t="n"/>
      <c r="F174" s="23" t="n"/>
      <c r="G174" s="23" t="n"/>
      <c r="H174" s="26">
        <f>IF($E174="","",$G174-$E174)</f>
        <v/>
      </c>
      <c r="I174" s="26">
        <f>IF($E174="","",SoldeDepart+SUM($H$5:$H174))</f>
        <v/>
      </c>
    </row>
    <row r="175">
      <c r="A175" s="24" t="n"/>
      <c r="B175" s="25" t="n"/>
      <c r="C175" s="25" t="n"/>
      <c r="D175" s="25" t="n"/>
      <c r="E175" s="23" t="n"/>
      <c r="F175" s="23" t="n"/>
      <c r="G175" s="23" t="n"/>
      <c r="H175" s="26">
        <f>IF($E175="","",$G175-$E175)</f>
        <v/>
      </c>
      <c r="I175" s="26">
        <f>IF($E175="","",SoldeDepart+SUM($H$5:$H175))</f>
        <v/>
      </c>
    </row>
    <row r="176">
      <c r="A176" s="24" t="n"/>
      <c r="B176" s="25" t="n"/>
      <c r="C176" s="25" t="n"/>
      <c r="D176" s="25" t="n"/>
      <c r="E176" s="23" t="n"/>
      <c r="F176" s="23" t="n"/>
      <c r="G176" s="23" t="n"/>
      <c r="H176" s="26">
        <f>IF($E176="","",$G176-$E176)</f>
        <v/>
      </c>
      <c r="I176" s="26">
        <f>IF($E176="","",SoldeDepart+SUM($H$5:$H176))</f>
        <v/>
      </c>
    </row>
    <row r="177">
      <c r="A177" s="24" t="n"/>
      <c r="B177" s="25" t="n"/>
      <c r="C177" s="25" t="n"/>
      <c r="D177" s="25" t="n"/>
      <c r="E177" s="23" t="n"/>
      <c r="F177" s="23" t="n"/>
      <c r="G177" s="23" t="n"/>
      <c r="H177" s="26">
        <f>IF($E177="","",$G177-$E177)</f>
        <v/>
      </c>
      <c r="I177" s="26">
        <f>IF($E177="","",SoldeDepart+SUM($H$5:$H177))</f>
        <v/>
      </c>
    </row>
    <row r="178">
      <c r="A178" s="24" t="n"/>
      <c r="B178" s="25" t="n"/>
      <c r="C178" s="25" t="n"/>
      <c r="D178" s="25" t="n"/>
      <c r="E178" s="23" t="n"/>
      <c r="F178" s="23" t="n"/>
      <c r="G178" s="23" t="n"/>
      <c r="H178" s="26">
        <f>IF($E178="","",$G178-$E178)</f>
        <v/>
      </c>
      <c r="I178" s="26">
        <f>IF($E178="","",SoldeDepart+SUM($H$5:$H178))</f>
        <v/>
      </c>
    </row>
    <row r="179">
      <c r="A179" s="24" t="n"/>
      <c r="B179" s="25" t="n"/>
      <c r="C179" s="25" t="n"/>
      <c r="D179" s="25" t="n"/>
      <c r="E179" s="23" t="n"/>
      <c r="F179" s="23" t="n"/>
      <c r="G179" s="23" t="n"/>
      <c r="H179" s="26">
        <f>IF($E179="","",$G179-$E179)</f>
        <v/>
      </c>
      <c r="I179" s="26">
        <f>IF($E179="","",SoldeDepart+SUM($H$5:$H179))</f>
        <v/>
      </c>
    </row>
    <row r="180">
      <c r="A180" s="24" t="n"/>
      <c r="B180" s="25" t="n"/>
      <c r="C180" s="25" t="n"/>
      <c r="D180" s="25" t="n"/>
      <c r="E180" s="23" t="n"/>
      <c r="F180" s="23" t="n"/>
      <c r="G180" s="23" t="n"/>
      <c r="H180" s="26">
        <f>IF($E180="","",$G180-$E180)</f>
        <v/>
      </c>
      <c r="I180" s="26">
        <f>IF($E180="","",SoldeDepart+SUM($H$5:$H180))</f>
        <v/>
      </c>
    </row>
    <row r="181">
      <c r="A181" s="24" t="n"/>
      <c r="B181" s="25" t="n"/>
      <c r="C181" s="25" t="n"/>
      <c r="D181" s="25" t="n"/>
      <c r="E181" s="23" t="n"/>
      <c r="F181" s="23" t="n"/>
      <c r="G181" s="23" t="n"/>
      <c r="H181" s="26">
        <f>IF($E181="","",$G181-$E181)</f>
        <v/>
      </c>
      <c r="I181" s="26">
        <f>IF($E181="","",SoldeDepart+SUM($H$5:$H181))</f>
        <v/>
      </c>
    </row>
    <row r="182">
      <c r="A182" s="24" t="n"/>
      <c r="B182" s="25" t="n"/>
      <c r="C182" s="25" t="n"/>
      <c r="D182" s="25" t="n"/>
      <c r="E182" s="23" t="n"/>
      <c r="F182" s="23" t="n"/>
      <c r="G182" s="23" t="n"/>
      <c r="H182" s="26">
        <f>IF($E182="","",$G182-$E182)</f>
        <v/>
      </c>
      <c r="I182" s="26">
        <f>IF($E182="","",SoldeDepart+SUM($H$5:$H182))</f>
        <v/>
      </c>
    </row>
    <row r="183">
      <c r="A183" s="24" t="n"/>
      <c r="B183" s="25" t="n"/>
      <c r="C183" s="25" t="n"/>
      <c r="D183" s="25" t="n"/>
      <c r="E183" s="23" t="n"/>
      <c r="F183" s="23" t="n"/>
      <c r="G183" s="23" t="n"/>
      <c r="H183" s="26">
        <f>IF($E183="","",$G183-$E183)</f>
        <v/>
      </c>
      <c r="I183" s="26">
        <f>IF($E183="","",SoldeDepart+SUM($H$5:$H183))</f>
        <v/>
      </c>
    </row>
    <row r="184">
      <c r="A184" s="24" t="n"/>
      <c r="B184" s="25" t="n"/>
      <c r="C184" s="25" t="n"/>
      <c r="D184" s="25" t="n"/>
      <c r="E184" s="23" t="n"/>
      <c r="F184" s="23" t="n"/>
      <c r="G184" s="23" t="n"/>
      <c r="H184" s="26">
        <f>IF($E184="","",$G184-$E184)</f>
        <v/>
      </c>
      <c r="I184" s="26">
        <f>IF($E184="","",SoldeDepart+SUM($H$5:$H184))</f>
        <v/>
      </c>
    </row>
    <row r="185">
      <c r="A185" s="24" t="n"/>
      <c r="B185" s="25" t="n"/>
      <c r="C185" s="25" t="n"/>
      <c r="D185" s="25" t="n"/>
      <c r="E185" s="23" t="n"/>
      <c r="F185" s="23" t="n"/>
      <c r="G185" s="23" t="n"/>
      <c r="H185" s="26">
        <f>IF($E185="","",$G185-$E185)</f>
        <v/>
      </c>
      <c r="I185" s="26">
        <f>IF($E185="","",SoldeDepart+SUM($H$5:$H185))</f>
        <v/>
      </c>
    </row>
    <row r="186">
      <c r="A186" s="24" t="n"/>
      <c r="B186" s="25" t="n"/>
      <c r="C186" s="25" t="n"/>
      <c r="D186" s="25" t="n"/>
      <c r="E186" s="23" t="n"/>
      <c r="F186" s="23" t="n"/>
      <c r="G186" s="23" t="n"/>
      <c r="H186" s="26">
        <f>IF($E186="","",$G186-$E186)</f>
        <v/>
      </c>
      <c r="I186" s="26">
        <f>IF($E186="","",SoldeDepart+SUM($H$5:$H186))</f>
        <v/>
      </c>
    </row>
    <row r="187">
      <c r="A187" s="24" t="n"/>
      <c r="B187" s="25" t="n"/>
      <c r="C187" s="25" t="n"/>
      <c r="D187" s="25" t="n"/>
      <c r="E187" s="23" t="n"/>
      <c r="F187" s="23" t="n"/>
      <c r="G187" s="23" t="n"/>
      <c r="H187" s="26">
        <f>IF($E187="","",$G187-$E187)</f>
        <v/>
      </c>
      <c r="I187" s="26">
        <f>IF($E187="","",SoldeDepart+SUM($H$5:$H187))</f>
        <v/>
      </c>
    </row>
    <row r="188">
      <c r="A188" s="24" t="n"/>
      <c r="B188" s="25" t="n"/>
      <c r="C188" s="25" t="n"/>
      <c r="D188" s="25" t="n"/>
      <c r="E188" s="23" t="n"/>
      <c r="F188" s="23" t="n"/>
      <c r="G188" s="23" t="n"/>
      <c r="H188" s="26">
        <f>IF($E188="","",$G188-$E188)</f>
        <v/>
      </c>
      <c r="I188" s="26">
        <f>IF($E188="","",SoldeDepart+SUM($H$5:$H188))</f>
        <v/>
      </c>
    </row>
    <row r="189">
      <c r="A189" s="24" t="n"/>
      <c r="B189" s="25" t="n"/>
      <c r="C189" s="25" t="n"/>
      <c r="D189" s="25" t="n"/>
      <c r="E189" s="23" t="n"/>
      <c r="F189" s="23" t="n"/>
      <c r="G189" s="23" t="n"/>
      <c r="H189" s="26">
        <f>IF($E189="","",$G189-$E189)</f>
        <v/>
      </c>
      <c r="I189" s="26">
        <f>IF($E189="","",SoldeDepart+SUM($H$5:$H189))</f>
        <v/>
      </c>
    </row>
    <row r="190">
      <c r="A190" s="24" t="n"/>
      <c r="B190" s="25" t="n"/>
      <c r="C190" s="25" t="n"/>
      <c r="D190" s="25" t="n"/>
      <c r="E190" s="23" t="n"/>
      <c r="F190" s="23" t="n"/>
      <c r="G190" s="23" t="n"/>
      <c r="H190" s="26">
        <f>IF($E190="","",$G190-$E190)</f>
        <v/>
      </c>
      <c r="I190" s="26">
        <f>IF($E190="","",SoldeDepart+SUM($H$5:$H190))</f>
        <v/>
      </c>
    </row>
    <row r="191">
      <c r="A191" s="24" t="n"/>
      <c r="B191" s="25" t="n"/>
      <c r="C191" s="25" t="n"/>
      <c r="D191" s="25" t="n"/>
      <c r="E191" s="23" t="n"/>
      <c r="F191" s="23" t="n"/>
      <c r="G191" s="23" t="n"/>
      <c r="H191" s="26">
        <f>IF($E191="","",$G191-$E191)</f>
        <v/>
      </c>
      <c r="I191" s="26">
        <f>IF($E191="","",SoldeDepart+SUM($H$5:$H191))</f>
        <v/>
      </c>
    </row>
    <row r="192">
      <c r="A192" s="24" t="n"/>
      <c r="B192" s="25" t="n"/>
      <c r="C192" s="25" t="n"/>
      <c r="D192" s="25" t="n"/>
      <c r="E192" s="23" t="n"/>
      <c r="F192" s="23" t="n"/>
      <c r="G192" s="23" t="n"/>
      <c r="H192" s="26">
        <f>IF($E192="","",$G192-$E192)</f>
        <v/>
      </c>
      <c r="I192" s="26">
        <f>IF($E192="","",SoldeDepart+SUM($H$5:$H192))</f>
        <v/>
      </c>
    </row>
    <row r="193">
      <c r="A193" s="24" t="n"/>
      <c r="B193" s="25" t="n"/>
      <c r="C193" s="25" t="n"/>
      <c r="D193" s="25" t="n"/>
      <c r="E193" s="23" t="n"/>
      <c r="F193" s="23" t="n"/>
      <c r="G193" s="23" t="n"/>
      <c r="H193" s="26">
        <f>IF($E193="","",$G193-$E193)</f>
        <v/>
      </c>
      <c r="I193" s="26">
        <f>IF($E193="","",SoldeDepart+SUM($H$5:$H193))</f>
        <v/>
      </c>
    </row>
    <row r="194">
      <c r="A194" s="24" t="n"/>
      <c r="B194" s="25" t="n"/>
      <c r="C194" s="25" t="n"/>
      <c r="D194" s="25" t="n"/>
      <c r="E194" s="23" t="n"/>
      <c r="F194" s="23" t="n"/>
      <c r="G194" s="23" t="n"/>
      <c r="H194" s="26">
        <f>IF($E194="","",$G194-$E194)</f>
        <v/>
      </c>
      <c r="I194" s="26">
        <f>IF($E194="","",SoldeDepart+SUM($H$5:$H194))</f>
        <v/>
      </c>
    </row>
    <row r="195">
      <c r="A195" s="24" t="n"/>
      <c r="B195" s="25" t="n"/>
      <c r="C195" s="25" t="n"/>
      <c r="D195" s="25" t="n"/>
      <c r="E195" s="23" t="n"/>
      <c r="F195" s="23" t="n"/>
      <c r="G195" s="23" t="n"/>
      <c r="H195" s="26">
        <f>IF($E195="","",$G195-$E195)</f>
        <v/>
      </c>
      <c r="I195" s="26">
        <f>IF($E195="","",SoldeDepart+SUM($H$5:$H195))</f>
        <v/>
      </c>
    </row>
    <row r="196">
      <c r="A196" s="24" t="n"/>
      <c r="B196" s="25" t="n"/>
      <c r="C196" s="25" t="n"/>
      <c r="D196" s="25" t="n"/>
      <c r="E196" s="23" t="n"/>
      <c r="F196" s="23" t="n"/>
      <c r="G196" s="23" t="n"/>
      <c r="H196" s="26">
        <f>IF($E196="","",$G196-$E196)</f>
        <v/>
      </c>
      <c r="I196" s="26">
        <f>IF($E196="","",SoldeDepart+SUM($H$5:$H196))</f>
        <v/>
      </c>
    </row>
    <row r="197">
      <c r="A197" s="24" t="n"/>
      <c r="B197" s="25" t="n"/>
      <c r="C197" s="25" t="n"/>
      <c r="D197" s="25" t="n"/>
      <c r="E197" s="23" t="n"/>
      <c r="F197" s="23" t="n"/>
      <c r="G197" s="23" t="n"/>
      <c r="H197" s="26">
        <f>IF($E197="","",$G197-$E197)</f>
        <v/>
      </c>
      <c r="I197" s="26">
        <f>IF($E197="","",SoldeDepart+SUM($H$5:$H197))</f>
        <v/>
      </c>
    </row>
    <row r="198">
      <c r="A198" s="24" t="n"/>
      <c r="B198" s="25" t="n"/>
      <c r="C198" s="25" t="n"/>
      <c r="D198" s="25" t="n"/>
      <c r="E198" s="23" t="n"/>
      <c r="F198" s="23" t="n"/>
      <c r="G198" s="23" t="n"/>
      <c r="H198" s="26">
        <f>IF($E198="","",$G198-$E198)</f>
        <v/>
      </c>
      <c r="I198" s="26">
        <f>IF($E198="","",SoldeDepart+SUM($H$5:$H198))</f>
        <v/>
      </c>
    </row>
    <row r="199">
      <c r="A199" s="24" t="n"/>
      <c r="B199" s="25" t="n"/>
      <c r="C199" s="25" t="n"/>
      <c r="D199" s="25" t="n"/>
      <c r="E199" s="23" t="n"/>
      <c r="F199" s="23" t="n"/>
      <c r="G199" s="23" t="n"/>
      <c r="H199" s="26">
        <f>IF($E199="","",$G199-$E199)</f>
        <v/>
      </c>
      <c r="I199" s="26">
        <f>IF($E199="","",SoldeDepart+SUM($H$5:$H199))</f>
        <v/>
      </c>
    </row>
    <row r="200">
      <c r="A200" s="24" t="n"/>
      <c r="B200" s="25" t="n"/>
      <c r="C200" s="25" t="n"/>
      <c r="D200" s="25" t="n"/>
      <c r="E200" s="23" t="n"/>
      <c r="F200" s="23" t="n"/>
      <c r="G200" s="23" t="n"/>
      <c r="H200" s="26">
        <f>IF($E200="","",$G200-$E200)</f>
        <v/>
      </c>
      <c r="I200" s="26">
        <f>IF($E200="","",SoldeDepart+SUM($H$5:$H200))</f>
        <v/>
      </c>
    </row>
    <row r="201">
      <c r="A201" s="24" t="n"/>
      <c r="B201" s="25" t="n"/>
      <c r="C201" s="25" t="n"/>
      <c r="D201" s="25" t="n"/>
      <c r="E201" s="23" t="n"/>
      <c r="F201" s="23" t="n"/>
      <c r="G201" s="23" t="n"/>
      <c r="H201" s="26">
        <f>IF($E201="","",$G201-$E201)</f>
        <v/>
      </c>
      <c r="I201" s="26">
        <f>IF($E201="","",SoldeDepart+SUM($H$5:$H201))</f>
        <v/>
      </c>
    </row>
    <row r="202">
      <c r="A202" s="24" t="n"/>
      <c r="B202" s="25" t="n"/>
      <c r="C202" s="25" t="n"/>
      <c r="D202" s="25" t="n"/>
      <c r="E202" s="23" t="n"/>
      <c r="F202" s="23" t="n"/>
      <c r="G202" s="23" t="n"/>
      <c r="H202" s="26">
        <f>IF($E202="","",$G202-$E202)</f>
        <v/>
      </c>
      <c r="I202" s="26">
        <f>IF($E202="","",SoldeDepart+SUM($H$5:$H202))</f>
        <v/>
      </c>
    </row>
    <row r="203">
      <c r="A203" s="24" t="n"/>
      <c r="B203" s="25" t="n"/>
      <c r="C203" s="25" t="n"/>
      <c r="D203" s="25" t="n"/>
      <c r="E203" s="23" t="n"/>
      <c r="F203" s="23" t="n"/>
      <c r="G203" s="23" t="n"/>
      <c r="H203" s="26">
        <f>IF($E203="","",$G203-$E203)</f>
        <v/>
      </c>
      <c r="I203" s="26">
        <f>IF($E203="","",SoldeDepart+SUM($H$5:$H203))</f>
        <v/>
      </c>
    </row>
    <row r="204">
      <c r="A204" s="24" t="n"/>
      <c r="B204" s="25" t="n"/>
      <c r="C204" s="25" t="n"/>
      <c r="D204" s="25" t="n"/>
      <c r="E204" s="23" t="n"/>
      <c r="F204" s="23" t="n"/>
      <c r="G204" s="23" t="n"/>
      <c r="H204" s="26">
        <f>IF($E204="","",$G204-$E204)</f>
        <v/>
      </c>
      <c r="I204" s="26">
        <f>IF($E204="","",SoldeDepart+SUM($H$5:$H204))</f>
        <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P36"/>
  <sheetViews>
    <sheetView workbookViewId="0">
      <selection activeCell="A1" sqref="A1"/>
    </sheetView>
  </sheetViews>
  <sheetFormatPr baseColWidth="8" defaultRowHeight="15"/>
  <sheetData>
    <row r="1">
      <c r="A1" s="4" t="inlineStr">
        <is>
          <t>Listes de valeurs des réglages (feuille technique)</t>
        </is>
      </c>
    </row>
    <row r="2">
      <c r="A2" s="4" t="inlineStr">
        <is>
          <t>Ligne 19</t>
        </is>
      </c>
      <c r="B2" s="4" t="inlineStr">
        <is>
          <t>Ligne 20</t>
        </is>
      </c>
      <c r="C2" s="4" t="inlineStr">
        <is>
          <t>Ligne 21</t>
        </is>
      </c>
      <c r="D2" s="4" t="inlineStr">
        <is>
          <t>Ligne 22</t>
        </is>
      </c>
      <c r="E2" s="4" t="inlineStr">
        <is>
          <t>Ligne 23</t>
        </is>
      </c>
      <c r="F2" s="4" t="inlineStr">
        <is>
          <t>Ligne 26</t>
        </is>
      </c>
      <c r="G2" s="4" t="inlineStr">
        <is>
          <t>Ligne 27</t>
        </is>
      </c>
      <c r="H2" s="4" t="inlineStr">
        <is>
          <t>Ligne 28</t>
        </is>
      </c>
      <c r="I2" s="4" t="inlineStr">
        <is>
          <t>Ligne 31</t>
        </is>
      </c>
      <c r="J2" s="4" t="inlineStr">
        <is>
          <t>Ligne 35</t>
        </is>
      </c>
      <c r="K2" s="4" t="inlineStr">
        <is>
          <t>Ligne 36</t>
        </is>
      </c>
      <c r="L2" s="4" t="inlineStr">
        <is>
          <t>Ligne 37</t>
        </is>
      </c>
      <c r="M2" s="4" t="inlineStr">
        <is>
          <t>Ligne 41</t>
        </is>
      </c>
      <c r="N2" s="4" t="inlineStr">
        <is>
          <t>Ligne 69</t>
        </is>
      </c>
      <c r="O2" s="4" t="inlineStr">
        <is>
          <t>Ligne 74</t>
        </is>
      </c>
      <c r="P2" s="4" t="inlineStr">
        <is>
          <t>Ligne 76</t>
        </is>
      </c>
    </row>
    <row r="3">
      <c r="A3" s="6" t="inlineStr">
        <is>
          <t>P</t>
        </is>
      </c>
      <c r="B3" s="6" t="inlineStr">
        <is>
          <t>base</t>
        </is>
      </c>
      <c r="C3" s="6" t="inlineStr">
        <is>
          <t>inclus</t>
        </is>
      </c>
      <c r="D3" s="6" t="inlineStr">
        <is>
          <t>all</t>
        </is>
      </c>
      <c r="E3" s="6" t="inlineStr">
        <is>
          <t>complete</t>
        </is>
      </c>
      <c r="F3" s="6" t="inlineStr">
        <is>
          <t>en_ligne</t>
        </is>
      </c>
      <c r="G3" s="6" t="inlineStr">
        <is>
          <t>SIMPLE_GAGNANT</t>
        </is>
      </c>
      <c r="H3" s="6" t="inlineStr">
        <is>
          <t>0</t>
        </is>
      </c>
      <c r="I3" s="6" t="inlineStr">
        <is>
          <t>ELO_Cheval</t>
        </is>
      </c>
      <c r="J3" s="6" t="inlineStr">
        <is>
          <t>7j</t>
        </is>
      </c>
      <c r="K3" s="6" t="inlineStr">
        <is>
          <t>SIMPLE_GAGNANT</t>
        </is>
      </c>
      <c r="L3" s="6" t="inlineStr">
        <is>
          <t>0</t>
        </is>
      </c>
      <c r="M3" s="6" t="inlineStr">
        <is>
          <t>a_venir</t>
        </is>
      </c>
      <c r="N3" s="6" t="inlineStr">
        <is>
          <t>jockey</t>
        </is>
      </c>
      <c r="O3" s="6" t="inlineStr">
        <is>
          <t>standard</t>
        </is>
      </c>
      <c r="P3" s="6" t="inlineStr">
        <is>
          <t>Oui</t>
        </is>
      </c>
    </row>
    <row r="4">
      <c r="A4" s="6" t="inlineStr">
        <is>
          <t>A</t>
        </is>
      </c>
      <c r="B4" s="6" t="inlineStr">
        <is>
          <t>indicateurs</t>
        </is>
      </c>
      <c r="C4" s="6" t="inlineStr">
        <is>
          <t>exclus</t>
        </is>
      </c>
      <c r="D4" s="6" t="inlineStr">
        <is>
          <t>upcoming</t>
        </is>
      </c>
      <c r="E4" s="6" t="inlineStr">
        <is>
          <t>top5</t>
        </is>
      </c>
      <c r="F4" s="6" t="inlineStr">
        <is>
          <t>point_de_vente</t>
        </is>
      </c>
      <c r="G4" s="6" t="inlineStr">
        <is>
          <t>SIMPLE_PLACE</t>
        </is>
      </c>
      <c r="H4" s="6" t="inlineStr">
        <is>
          <t>1</t>
        </is>
      </c>
      <c r="I4" s="6" t="inlineStr">
        <is>
          <t>ELO_Jockey</t>
        </is>
      </c>
      <c r="J4" s="6" t="inlineStr">
        <is>
          <t>14j</t>
        </is>
      </c>
      <c r="K4" s="6" t="inlineStr">
        <is>
          <t>COUPLE_GAGNANT</t>
        </is>
      </c>
      <c r="L4" s="6" t="inlineStr">
        <is>
          <t>1</t>
        </is>
      </c>
      <c r="M4" s="6" t="inlineStr">
        <is>
          <t>toutes</t>
        </is>
      </c>
      <c r="N4" s="6" t="inlineStr">
        <is>
          <t>driver</t>
        </is>
      </c>
      <c r="O4" s="6" t="inlineStr">
        <is>
          <t>expert</t>
        </is>
      </c>
      <c r="P4" s="6" t="inlineStr">
        <is>
          <t>Non</t>
        </is>
      </c>
    </row>
    <row r="5">
      <c r="A5" s="6" t="inlineStr">
        <is>
          <t>M</t>
        </is>
      </c>
      <c r="B5" s="6" t="inlineStr">
        <is>
          <t>tout</t>
        </is>
      </c>
      <c r="C5" s="6" t="inlineStr">
        <is>
          <t>seuls</t>
        </is>
      </c>
      <c r="D5" s="6" t="inlineStr">
        <is>
          <t>completed</t>
        </is>
      </c>
      <c r="G5" s="6" t="inlineStr">
        <is>
          <t>COUPLE_GAGNANT</t>
        </is>
      </c>
      <c r="I5" s="6" t="inlineStr">
        <is>
          <t>ELO_Entraineur</t>
        </is>
      </c>
      <c r="J5" s="6" t="inlineStr">
        <is>
          <t>30j</t>
        </is>
      </c>
      <c r="K5" s="6" t="inlineStr">
        <is>
          <t>COUPLE_PLACE</t>
        </is>
      </c>
      <c r="N5" s="6" t="inlineStr">
        <is>
          <t>entraineur</t>
        </is>
      </c>
    </row>
    <row r="6">
      <c r="A6" s="6" t="inlineStr">
        <is>
          <t>H</t>
        </is>
      </c>
      <c r="G6" s="6" t="inlineStr">
        <is>
          <t>COUPLE_PLACE</t>
        </is>
      </c>
      <c r="I6" s="6" t="inlineStr">
        <is>
          <t>ELO_Proprio</t>
        </is>
      </c>
      <c r="J6" s="6" t="inlineStr">
        <is>
          <t>90j</t>
        </is>
      </c>
      <c r="K6" s="6" t="inlineStr">
        <is>
          <t>DEUX_SUR_QUATRE</t>
        </is>
      </c>
      <c r="N6" s="6" t="inlineStr">
        <is>
          <t>proprietaire</t>
        </is>
      </c>
    </row>
    <row r="7">
      <c r="A7" s="6" t="inlineStr">
        <is>
          <t>S</t>
        </is>
      </c>
      <c r="G7" s="6" t="inlineStr">
        <is>
          <t>COUPLE_ORDRE</t>
        </is>
      </c>
      <c r="I7" s="6" t="inlineStr">
        <is>
          <t>ELO_Eleveur</t>
        </is>
      </c>
      <c r="J7" s="6" t="inlineStr">
        <is>
          <t>annee</t>
        </is>
      </c>
      <c r="K7" s="6" t="inlineStr">
        <is>
          <t>TRIO</t>
        </is>
      </c>
      <c r="N7" s="6" t="inlineStr">
        <is>
          <t>eleveur</t>
        </is>
      </c>
    </row>
    <row r="8">
      <c r="A8" s="6" t="inlineStr">
        <is>
          <t>C</t>
        </is>
      </c>
      <c r="G8" s="6" t="inlineStr">
        <is>
          <t>TRIO</t>
        </is>
      </c>
      <c r="I8" s="6" t="inlineStr">
        <is>
          <t>Sigma_Horse</t>
        </is>
      </c>
      <c r="K8" s="6" t="inlineStr">
        <is>
          <t>TIERCE</t>
        </is>
      </c>
    </row>
    <row r="9">
      <c r="G9" s="6" t="inlineStr">
        <is>
          <t>TRIO_ORDRE</t>
        </is>
      </c>
      <c r="I9" s="6" t="inlineStr">
        <is>
          <t>ELO_Cheval_fiable</t>
        </is>
      </c>
      <c r="K9" s="6" t="inlineStr">
        <is>
          <t>QUARTE_PLUS</t>
        </is>
      </c>
    </row>
    <row r="10">
      <c r="G10" s="6" t="inlineStr">
        <is>
          <t>DEUX_SUR_QUATRE</t>
        </is>
      </c>
      <c r="I10" s="6" t="inlineStr">
        <is>
          <t>Note_IA_Decimale</t>
        </is>
      </c>
      <c r="K10" s="6" t="inlineStr">
        <is>
          <t>QUINTE_PLUS</t>
        </is>
      </c>
    </row>
    <row r="11">
      <c r="G11" s="6" t="inlineStr">
        <is>
          <t>MULTI</t>
        </is>
      </c>
      <c r="I11" s="6" t="inlineStr">
        <is>
          <t>IA_Gagnant</t>
        </is>
      </c>
      <c r="K11" s="6" t="inlineStr">
        <is>
          <t>MULTI</t>
        </is>
      </c>
    </row>
    <row r="12">
      <c r="G12" s="6" t="inlineStr">
        <is>
          <t>MINI_MULTI</t>
        </is>
      </c>
      <c r="I12" s="6" t="inlineStr">
        <is>
          <t>IA_Couple</t>
        </is>
      </c>
      <c r="K12" s="6" t="inlineStr">
        <is>
          <t>MINI_MULTI</t>
        </is>
      </c>
    </row>
    <row r="13">
      <c r="G13" s="6" t="inlineStr">
        <is>
          <t>TIERCE</t>
        </is>
      </c>
      <c r="I13" s="6" t="inlineStr">
        <is>
          <t>IA_Trio</t>
        </is>
      </c>
    </row>
    <row r="14">
      <c r="G14" s="6" t="inlineStr">
        <is>
          <t>QUARTE_PLUS</t>
        </is>
      </c>
      <c r="I14" s="6" t="inlineStr">
        <is>
          <t>IA_Multi</t>
        </is>
      </c>
    </row>
    <row r="15">
      <c r="G15" s="6" t="inlineStr">
        <is>
          <t>QUINTE_PLUS</t>
        </is>
      </c>
      <c r="I15" s="6" t="inlineStr">
        <is>
          <t>IA_Quinte</t>
        </is>
      </c>
    </row>
    <row r="16">
      <c r="G16" s="6" t="inlineStr">
        <is>
          <t>PICK5</t>
        </is>
      </c>
      <c r="I16" s="6" t="inlineStr">
        <is>
          <t>Taux_Victoire</t>
        </is>
      </c>
    </row>
    <row r="17">
      <c r="G17" s="6" t="inlineStr">
        <is>
          <t>SUPER_QUATRE</t>
        </is>
      </c>
      <c r="I17" s="6" t="inlineStr">
        <is>
          <t>Taux_Place</t>
        </is>
      </c>
    </row>
    <row r="18">
      <c r="I18" s="6" t="inlineStr">
        <is>
          <t>Taux_Incident</t>
        </is>
      </c>
    </row>
    <row r="19">
      <c r="I19" s="6" t="inlineStr">
        <is>
          <t>nombre_victoire</t>
        </is>
      </c>
    </row>
    <row r="20">
      <c r="I20" s="6" t="inlineStr">
        <is>
          <t>nombre_place</t>
        </is>
      </c>
    </row>
    <row r="21">
      <c r="I21" s="6" t="inlineStr">
        <is>
          <t>Gains_Totaux</t>
        </is>
      </c>
    </row>
    <row r="22">
      <c r="I22" s="6" t="inlineStr">
        <is>
          <t>Gains_Course</t>
        </is>
      </c>
    </row>
    <row r="23">
      <c r="I23" s="6" t="inlineStr">
        <is>
          <t>streak</t>
        </is>
      </c>
    </row>
    <row r="24">
      <c r="I24" s="6" t="inlineStr">
        <is>
          <t>TPch_90</t>
        </is>
      </c>
    </row>
    <row r="25">
      <c r="I25" s="6" t="inlineStr">
        <is>
          <t>Moy_TPch_90</t>
        </is>
      </c>
    </row>
    <row r="26">
      <c r="I26" s="6" t="inlineStr">
        <is>
          <t>IMDC</t>
        </is>
      </c>
    </row>
    <row r="27">
      <c r="I27" s="6" t="inlineStr">
        <is>
          <t>Turf_Points</t>
        </is>
      </c>
    </row>
    <row r="28">
      <c r="I28" s="6" t="inlineStr">
        <is>
          <t>TPJ_90</t>
        </is>
      </c>
    </row>
    <row r="29">
      <c r="I29" s="6" t="inlineStr">
        <is>
          <t>Rang_J</t>
        </is>
      </c>
    </row>
    <row r="30">
      <c r="I30" s="6" t="inlineStr">
        <is>
          <t>Cote_BZH_fiable</t>
        </is>
      </c>
    </row>
    <row r="31">
      <c r="I31" s="6" t="inlineStr">
        <is>
          <t>Evo_Popul</t>
        </is>
      </c>
    </row>
    <row r="32">
      <c r="I32" s="6" t="inlineStr">
        <is>
          <t>Synergie_JCh</t>
        </is>
      </c>
    </row>
    <row r="33">
      <c r="I33" s="6" t="inlineStr">
        <is>
          <t>Popularite</t>
        </is>
      </c>
    </row>
    <row r="34">
      <c r="I34" s="6" t="inlineStr">
        <is>
          <t>distanceRecord_sec</t>
        </is>
      </c>
    </row>
    <row r="35">
      <c r="I35" s="6" t="inlineStr">
        <is>
          <t>Poids</t>
        </is>
      </c>
    </row>
    <row r="36">
      <c r="I36" s="6" t="inlineStr">
        <is>
          <t>Valeur</t>
        </is>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1C9608B-7832-4BCF-8C06-6B96B5BE8DFF}">
  <ds:schemaRefs>
    <ds:schemaRef ds:uri="http://schemas.microsoft.com/DataMashup"/>
  </ds:schemaRefs>
</ds:datastoreItem>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turf.bzh</dc:creator>
  <dc:title xmlns:dc="http://purl.org/dc/elements/1.1/">Pack Excel API turf.bzh</dc:title>
  <dc:description xmlns:dc="http://purl.org/dc/elements/1.1/">Requêtes Power Query prêtes à l'emploi pour l'API turf.bzh 1.5.0</dc:description>
  <dcterms:created xmlns:dcterms="http://purl.org/dc/terms/" xmlns:xsi="http://www.w3.org/2001/XMLSchema-instance" xsi:type="dcterms:W3CDTF">2026-11-02T16:30:36Z</dcterms:created>
  <dcterms:modified xmlns:dcterms="http://purl.org/dc/terms/" xmlns:xsi="http://www.w3.org/2001/XMLSchema-instance" xsi:type="dcterms:W3CDTF">2026-11-02T16:30:36Z</dcterms:modified>
</cp:coreProperties>
</file>